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3" i="11"/>
  <c r="N19" i="11"/>
  <c r="N22" i="11"/>
  <c r="N21" i="11"/>
  <c r="N18" i="11"/>
  <c r="N17" i="11"/>
  <c r="N15" i="11"/>
  <c r="N13" i="11"/>
  <c r="N14" i="11"/>
  <c r="N11" i="11"/>
  <c r="N12" i="11"/>
  <c r="N10" i="11"/>
  <c r="N8" i="11"/>
  <c r="N9" i="11"/>
  <c r="N7" i="11"/>
  <c r="J13" i="11"/>
  <c r="J24" i="11"/>
  <c r="J23" i="11"/>
  <c r="J19" i="11"/>
  <c r="J22" i="11"/>
  <c r="J21" i="11"/>
  <c r="J18" i="11"/>
  <c r="J17" i="11"/>
  <c r="J14" i="11"/>
  <c r="J11" i="11"/>
  <c r="J12" i="11"/>
  <c r="J10" i="11"/>
  <c r="J9" i="11"/>
  <c r="J8" i="11"/>
  <c r="J6" i="11"/>
  <c r="J7" i="11"/>
  <c r="K5" i="11"/>
  <c r="K6" i="11" l="1"/>
  <c r="K12" i="11"/>
  <c r="K16" i="11"/>
  <c r="K18" i="11"/>
  <c r="K23" i="11"/>
  <c r="K7" i="11"/>
  <c r="K11" i="11"/>
  <c r="K21" i="11"/>
  <c r="K24" i="11"/>
  <c r="K13" i="1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<sst xmlns="http://schemas.openxmlformats.org/spreadsheetml/2006/main" count="162" uniqueCount="94">
  <si>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</si>
  <si>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</si>
  <si>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</si>
  <si>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</si>
  <si>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</si>
  <si>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</si>
  <si>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</si>
  <si>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</si>
  <si>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</si>
  <si>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</si>
  <si>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</si>
  <si>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</si>
  <si>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</si>
  <si>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</si>
  <si>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</si>
  <si>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</si>
  <si>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</si>
  <si>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</si>
  <si>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</si>
  <si>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</si>
  <si>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</si>
  <si>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</si>
  <si>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</si>
  <si>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</si>
  <si>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</si>
  <si>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</si>
  <si>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</si>
  <si>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</si>
  <si>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</si>
  <si>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</si>
  <si>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</si>
  <si>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</si>
  <si>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</si>
  <si>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</si>
  <si>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</si>
  <si>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</si>
  <si>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</si>
  <si>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</si>
  <si>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</si>
  <si>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</si>
  <si>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</si>
  <si>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</si>
  <si>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</si>
  <si>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</si>
  <si>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</si>
  <si>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</si>
  <si>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</si>
  <si>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</si>
  <si>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</si>
  <si>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</si>
  <si>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</si>
  <si>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</si>
  <si>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</si>
  <si>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</si>
  <si>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</si>
  <si>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</si>
  <si>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</si>
  <si>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</si>
  <si>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</si>
  <si>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</si>
  <si>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</si>
  <si>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</si>
  <si>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</si>
  <si>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5,242604 x 1000</t>
    </r>
    <r>
      <rPr>
        <vertAlign val="superscript"/>
        <sz val="11"/>
        <rFont val="Arial"/>
        <family val="2"/>
        <charset val="162"/>
      </rPr>
      <t xml:space="preserve">
</t>
    </r>
    <r>
      <rPr>
        <sz val="11"/>
        <rFont val="Arial"/>
        <family val="2"/>
        <charset val="162"/>
      </rPr>
      <t>10.256 x 0,84</t>
    </r>
  </si>
  <si>
    <t>0,717322 x 1000
5046 x 0,65</t>
  </si>
  <si>
    <t>0,654900 x 1000
4731 x 0,65</t>
  </si>
  <si>
    <r>
      <t>2,540000 x 1000</t>
    </r>
    <r>
      <rPr>
        <vertAlign val="superscript"/>
        <sz val="11"/>
        <rFont val="Arial"/>
        <family val="2"/>
        <charset val="162"/>
      </rPr>
      <t xml:space="preserve">
</t>
    </r>
    <r>
      <rPr>
        <sz val="11"/>
        <rFont val="Arial"/>
        <family val="2"/>
        <charset val="162"/>
      </rPr>
      <t>9.875 x 0,80</t>
    </r>
  </si>
  <si>
    <r>
      <t xml:space="preserve">(06 Eylül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</si>
  <si>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06 Eylül 2017
</t>
    </r>
    <r>
      <rPr>
        <sz val="14"/>
        <rFont val="Arial"/>
        <family val="2"/>
        <charset val="162"/>
      </rPr>
      <t>Tarihindeki
Birim Fiyat</t>
    </r>
  </si>
  <si>
    <r>
      <t>06 Eylül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</si>
  <si>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06 Eylül </t>
    </r>
    <r>
      <rPr>
        <b/>
        <sz val="16"/>
        <rFont val="Arial"/>
        <family val="2"/>
        <charset val="162"/>
      </rPr>
      <t>2017</t>
    </r>
    <r>
      <rPr>
        <sz val="12"/>
        <rFont val="Arial"/>
        <family val="2"/>
        <charset val="162"/>
      </rPr>
      <t xml:space="preserve"> tarihinde</t>
    </r>
  </si>
  <si>
    <r>
      <t xml:space="preserve">06 Eylül </t>
    </r>
    <r>
      <rPr>
        <b/>
        <sz val="16"/>
        <rFont val="Arial"/>
        <family val="2"/>
        <charset val="162"/>
      </rPr>
      <t>2016</t>
    </r>
    <r>
      <rPr>
        <sz val="12"/>
        <rFont val="Arial"/>
        <family val="2"/>
        <charset val="162"/>
      </rPr>
      <t xml:space="preserve"> tarihinde</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</si>
  <si>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06 Eylül 2017 tarihinde yayınlanan AYGAZ ve  İPRAGAZ fiyat sirkülerlerinden alınmış fiyatların ortalamasıdır. 12 kg.lık ev tüpünün KDV dahil  87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</si>
  <si>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yayınlanan,06 Eylül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</si>
  <si>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06 Eylül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</si>
  <si>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06 Eylül 2017 tarihinde geçerli olan </t>
    </r>
    <r>
      <rPr>
        <b/>
        <sz val="11"/>
        <rFont val="Arial"/>
        <family val="2"/>
        <charset val="162"/>
      </rPr>
      <t>TKİ - ELİ</t>
    </r>
    <r>
      <rPr>
        <sz val="11"/>
        <rFont val="Arial"/>
        <family val="2"/>
        <charset val="162"/>
      </rPr>
      <t>'nin 08 Temmuz 2017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</si>
  <si>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1,121291 x 1000</t>
    </r>
    <r>
      <rPr>
        <vertAlign val="superscript"/>
        <sz val="11"/>
        <rFont val="Arial"/>
        <family val="2"/>
        <charset val="162"/>
      </rPr>
      <t xml:space="preserve">
</t>
    </r>
    <r>
      <rPr>
        <sz val="11"/>
        <rFont val="Arial"/>
        <family val="2"/>
        <charset val="162"/>
      </rPr>
      <t>8250 x 1,07</t>
    </r>
  </si>
  <si>
    <r>
      <t>1,043819 x 1000</t>
    </r>
    <r>
      <rPr>
        <vertAlign val="superscript"/>
        <sz val="11"/>
        <rFont val="Arial"/>
        <family val="2"/>
        <charset val="162"/>
      </rPr>
      <t xml:space="preserve">
</t>
    </r>
    <r>
      <rPr>
        <sz val="11"/>
        <rFont val="Arial"/>
        <family val="2"/>
        <charset val="162"/>
      </rPr>
      <t xml:space="preserve"> 8250 x 1,07</t>
    </r>
  </si>
  <si>
    <r>
      <t>1,159725 x 1000</t>
    </r>
    <r>
      <rPr>
        <vertAlign val="superscript"/>
        <sz val="11"/>
        <rFont val="Arial"/>
        <family val="2"/>
        <charset val="162"/>
      </rPr>
      <t xml:space="preserve">
</t>
    </r>
    <r>
      <rPr>
        <sz val="11"/>
        <rFont val="Arial"/>
        <family val="2"/>
        <charset val="162"/>
      </rPr>
      <t>8250 x 1,07</t>
    </r>
  </si>
  <si>
    <r>
      <t>1,109056 x 1000</t>
    </r>
    <r>
      <rPr>
        <vertAlign val="superscript"/>
        <sz val="11"/>
        <rFont val="Arial"/>
        <family val="2"/>
        <charset val="162"/>
      </rPr>
      <t xml:space="preserve">
</t>
    </r>
    <r>
      <rPr>
        <sz val="11"/>
        <rFont val="Arial"/>
        <family val="2"/>
        <charset val="162"/>
      </rPr>
      <t>8250 x 1,07</t>
    </r>
  </si>
  <si>
    <r>
      <t>1,096497 x 1000</t>
    </r>
    <r>
      <rPr>
        <vertAlign val="superscript"/>
        <sz val="11"/>
        <rFont val="Arial"/>
        <family val="2"/>
        <charset val="162"/>
      </rPr>
      <t xml:space="preserve"> 
</t>
    </r>
    <r>
      <rPr>
        <sz val="11"/>
        <rFont val="Arial"/>
        <family val="2"/>
        <charset val="162"/>
      </rPr>
      <t>8250 x 1,07</t>
    </r>
  </si>
  <si>
    <r>
      <t>1,043819 x 1000</t>
    </r>
    <r>
      <rPr>
        <vertAlign val="superscript"/>
        <sz val="11"/>
        <rFont val="Arial"/>
        <family val="2"/>
        <charset val="162"/>
      </rPr>
      <t xml:space="preserve">
</t>
    </r>
    <r>
      <rPr>
        <sz val="11"/>
        <rFont val="Arial"/>
        <family val="2"/>
        <charset val="162"/>
      </rPr>
      <t xml:space="preserve"> 8250 x 0,93</t>
    </r>
  </si>
  <si>
    <r>
      <t>1,096497 x 1000</t>
    </r>
    <r>
      <rPr>
        <vertAlign val="superscript"/>
        <sz val="11"/>
        <rFont val="Arial"/>
        <family val="2"/>
        <charset val="162"/>
      </rPr>
      <t xml:space="preserve"> 
</t>
    </r>
    <r>
      <rPr>
        <sz val="11"/>
        <rFont val="Arial"/>
        <family val="2"/>
        <charset val="162"/>
      </rPr>
      <t>8250 x 0,93</t>
    </r>
  </si>
  <si>
    <r>
      <t>1,109056 x 1000</t>
    </r>
    <r>
      <rPr>
        <vertAlign val="superscript"/>
        <sz val="11"/>
        <rFont val="Arial"/>
        <family val="2"/>
        <charset val="162"/>
      </rPr>
      <t xml:space="preserve">
</t>
    </r>
    <r>
      <rPr>
        <sz val="11"/>
        <rFont val="Arial"/>
        <family val="2"/>
        <charset val="162"/>
      </rPr>
      <t xml:space="preserve"> 8250 x 0,93</t>
    </r>
  </si>
  <si>
    <r>
      <t>1,121291x 1000</t>
    </r>
    <r>
      <rPr>
        <vertAlign val="superscript"/>
        <sz val="11"/>
        <rFont val="Arial"/>
        <family val="2"/>
        <charset val="162"/>
      </rPr>
      <t xml:space="preserve">
</t>
    </r>
    <r>
      <rPr>
        <sz val="11"/>
        <rFont val="Arial"/>
        <family val="2"/>
        <charset val="162"/>
      </rPr>
      <t>8250 x 0,93</t>
    </r>
  </si>
  <si>
    <r>
      <t>1,159725 x 1000</t>
    </r>
    <r>
      <rPr>
        <vertAlign val="superscript"/>
        <sz val="11"/>
        <rFont val="Arial"/>
        <family val="2"/>
        <charset val="162"/>
      </rPr>
      <t xml:space="preserve">
</t>
    </r>
    <r>
      <rPr>
        <sz val="11"/>
        <rFont val="Arial"/>
        <family val="2"/>
        <charset val="162"/>
      </rPr>
      <t>8250 x 0,93</t>
    </r>
  </si>
  <si>
    <r>
      <t>6,321692 x 1000</t>
    </r>
    <r>
      <rPr>
        <vertAlign val="superscript"/>
        <sz val="11"/>
        <rFont val="Arial"/>
        <family val="2"/>
        <charset val="162"/>
      </rPr>
      <t xml:space="preserve">
</t>
    </r>
    <r>
      <rPr>
        <sz val="11"/>
        <rFont val="Arial"/>
        <family val="2"/>
        <charset val="162"/>
      </rPr>
      <t>11.100 x 1,06</t>
    </r>
  </si>
  <si>
    <r>
      <t>6,321692 x 1000</t>
    </r>
    <r>
      <rPr>
        <vertAlign val="superscript"/>
        <sz val="11"/>
        <rFont val="Arial"/>
        <family val="2"/>
        <charset val="162"/>
      </rPr>
      <t xml:space="preserve">
</t>
    </r>
    <r>
      <rPr>
        <sz val="11"/>
        <rFont val="Arial"/>
        <family val="2"/>
        <charset val="162"/>
      </rPr>
      <t>11.100 x 0,92</t>
    </r>
  </si>
  <si>
    <r>
      <t>7,250000 x 1000</t>
    </r>
    <r>
      <rPr>
        <vertAlign val="superscript"/>
        <sz val="11"/>
        <rFont val="Arial"/>
        <family val="2"/>
        <charset val="162"/>
      </rPr>
      <t xml:space="preserve">
</t>
    </r>
    <r>
      <rPr>
        <sz val="11"/>
        <rFont val="Arial"/>
        <family val="2"/>
        <charset val="162"/>
      </rPr>
      <t>11.000 x 0,90</t>
    </r>
  </si>
  <si>
    <t xml:space="preserve">08 Eylül 2016
Tarihindeki 
Birim Fiyatları </t>
  </si>
  <si>
    <t>06 Eylül 2017
08 Eylül2016</t>
  </si>
  <si>
    <r>
      <t>4. Doğalgaz</t>
    </r>
    <r>
      <rPr>
        <sz val="11"/>
        <rFont val="Arial"/>
        <family val="2"/>
        <charset val="162"/>
      </rPr>
      <t xml:space="preserve"> fiyatları  01 Eylül 2017 tarihinde yayınlanan, 06 Eylül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</si>
  <si>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06 Eylül 2017 tarihinde geçerli olan portakal tipi linyit için nakliye ücreti ve KDV dahil bayi satış fiyatı 28,5 TL/25 kg.torba veya 1160 TL/ton'dur.</t>
    </r>
  </si>
  <si>
    <r>
      <t>1,140000 x 1000</t>
    </r>
    <r>
      <rPr>
        <vertAlign val="superscript"/>
        <sz val="11"/>
        <rFont val="Arial"/>
        <family val="2"/>
        <charset val="162"/>
      </rPr>
      <t xml:space="preserve">
</t>
    </r>
    <r>
      <rPr>
        <sz val="11"/>
        <rFont val="Arial"/>
        <family val="2"/>
        <charset val="162"/>
      </rPr>
      <t>7.000 x 0,65</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</si>
</sst>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0" xfId="0" applyNumberFormat="1" applyFont="1" applyFill="1" applyBorder="1" applyAlignment="1">
      <alignment horizontal="right" vertical="center" wrapText="1"/>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87" t="s">
        <v>51</v>
      </c>
      <c r="B1" s="88"/>
      <c r="C1" s="88"/>
      <c r="D1" s="88"/>
      <c r="E1" s="88"/>
      <c r="F1" s="88"/>
      <c r="G1" s="88"/>
      <c r="H1" s="88"/>
      <c r="I1" s="88"/>
      <c r="J1" s="88"/>
      <c r="K1" s="88"/>
      <c r="L1" s="88"/>
      <c r="M1" s="88"/>
      <c r="N1" s="88"/>
      <c r="O1" s="89"/>
    </row>
    <row r="2" spans="1:18" ht="30" customHeight="1" thickBot="1">
      <c r="A2" s="100" t="s">
        <v>67</v>
      </c>
      <c r="B2" s="100"/>
      <c r="C2" s="100"/>
      <c r="D2" s="100"/>
      <c r="E2" s="100"/>
      <c r="F2" s="100"/>
      <c r="G2" s="100"/>
      <c r="H2" s="100"/>
      <c r="I2" s="100"/>
      <c r="J2" s="100"/>
      <c r="K2" s="100"/>
      <c r="L2" s="100"/>
      <c r="M2" s="100"/>
      <c r="N2" s="100"/>
      <c r="O2" s="100"/>
    </row>
    <row r="3" spans="1:18" ht="39" customHeight="1">
      <c r="A3" s="124"/>
      <c r="B3" s="118" t="s">
        <v>8</v>
      </c>
      <c r="C3" s="119"/>
      <c r="D3" s="73" t="s">
        <v>9</v>
      </c>
      <c r="E3" s="122" t="s">
        <v>13</v>
      </c>
      <c r="F3" s="98" t="s">
        <v>68</v>
      </c>
      <c r="G3" s="98"/>
      <c r="H3" s="71" t="s">
        <v>20</v>
      </c>
      <c r="I3" s="114" t="s">
        <v>69</v>
      </c>
      <c r="J3" s="115"/>
      <c r="K3" s="96" t="s">
        <v>19</v>
      </c>
      <c r="L3" s="104" t="s">
        <v>89</v>
      </c>
      <c r="M3" s="105"/>
      <c r="N3" s="112" t="s">
        <v>90</v>
      </c>
      <c r="O3" s="113"/>
    </row>
    <row r="4" spans="1:18" ht="33" customHeight="1" thickBot="1">
      <c r="A4" s="125"/>
      <c r="B4" s="120"/>
      <c r="C4" s="121"/>
      <c r="D4" s="74"/>
      <c r="E4" s="123"/>
      <c r="F4" s="99"/>
      <c r="G4" s="99"/>
      <c r="H4" s="72"/>
      <c r="I4" s="116"/>
      <c r="J4" s="117"/>
      <c r="K4" s="97"/>
      <c r="L4" s="106"/>
      <c r="M4" s="107"/>
      <c r="N4" s="1" t="s">
        <v>49</v>
      </c>
      <c r="O4" s="45" t="s">
        <v>50</v>
      </c>
    </row>
    <row r="5" spans="1:18" s="34" customFormat="1" ht="39.950000000000003" customHeight="1">
      <c r="A5" s="43">
        <v>1</v>
      </c>
      <c r="B5" s="46" t="s">
        <v>53</v>
      </c>
      <c r="C5" s="14" t="s">
        <v>24</v>
      </c>
      <c r="D5" s="15" t="s">
        <v>25</v>
      </c>
      <c r="E5" s="16" t="s">
        <v>26</v>
      </c>
      <c r="F5" s="68">
        <v>1.0438185600000001</v>
      </c>
      <c r="G5" s="17" t="s">
        <v>27</v>
      </c>
      <c r="H5" s="18">
        <v>1.07</v>
      </c>
      <c r="I5" s="8" t="s">
        <v>77</v>
      </c>
      <c r="J5" s="9">
        <f>(F5*1000)/(8250*1.07)</f>
        <v>0.11824622599830079</v>
      </c>
      <c r="K5" s="2">
        <f t="shared" ref="K5:K16" si="0">+(J5/$J$5)*100</f>
        <v>100</v>
      </c>
      <c r="L5" s="68">
        <v>1.1284559999999999</v>
      </c>
      <c r="M5" s="5" t="s">
        <v>21</v>
      </c>
      <c r="N5" s="65">
        <f t="shared" ref="N5:N16" si="1">+(F5/L5)-1</f>
        <v>-7.5002871179735697E-2</v>
      </c>
      <c r="O5" s="61">
        <v>1</v>
      </c>
      <c r="R5" s="59"/>
    </row>
    <row r="6" spans="1:18" s="34" customFormat="1" ht="39.950000000000003" customHeight="1">
      <c r="A6" s="43">
        <v>2</v>
      </c>
      <c r="B6" s="46" t="s">
        <v>53</v>
      </c>
      <c r="C6" s="14" t="s">
        <v>30</v>
      </c>
      <c r="D6" s="15" t="s">
        <v>33</v>
      </c>
      <c r="E6" s="16" t="s">
        <v>26</v>
      </c>
      <c r="F6" s="69">
        <v>1.0964973</v>
      </c>
      <c r="G6" s="17" t="s">
        <v>32</v>
      </c>
      <c r="H6" s="18">
        <v>1.07</v>
      </c>
      <c r="I6" s="8" t="s">
        <v>80</v>
      </c>
      <c r="J6" s="9">
        <f>(F6*1000)/(8250*1.07)</f>
        <v>0.12421379779099405</v>
      </c>
      <c r="K6" s="2">
        <f>+(J6/$J$5)*100</f>
        <v>105.04673340930053</v>
      </c>
      <c r="L6" s="69">
        <v>1.1744600000000001</v>
      </c>
      <c r="M6" s="5" t="s">
        <v>22</v>
      </c>
      <c r="N6" s="66">
        <f>+(F6/L6)-1</f>
        <v>-6.6381741396045912E-2</v>
      </c>
      <c r="O6" s="61">
        <v>2</v>
      </c>
      <c r="R6" s="59"/>
    </row>
    <row r="7" spans="1:18" s="34" customFormat="1" ht="39.950000000000003" customHeight="1">
      <c r="A7" s="44">
        <v>3</v>
      </c>
      <c r="B7" s="46" t="s">
        <v>53</v>
      </c>
      <c r="C7" s="14" t="s">
        <v>28</v>
      </c>
      <c r="D7" s="19" t="s">
        <v>29</v>
      </c>
      <c r="E7" s="20" t="s">
        <v>26</v>
      </c>
      <c r="F7" s="69">
        <v>1.109056</v>
      </c>
      <c r="G7" s="21" t="s">
        <v>32</v>
      </c>
      <c r="H7" s="18">
        <v>1.07</v>
      </c>
      <c r="I7" s="10" t="s">
        <v>79</v>
      </c>
      <c r="J7" s="9">
        <f>(F7*1000)/(8250*1.07)</f>
        <v>0.1256364769187199</v>
      </c>
      <c r="K7" s="2">
        <f t="shared" si="0"/>
        <v>106.24988312144974</v>
      </c>
      <c r="L7" s="68">
        <v>1.184958</v>
      </c>
      <c r="M7" s="5" t="s">
        <v>22</v>
      </c>
      <c r="N7" s="66">
        <f t="shared" si="1"/>
        <v>-6.4054590964405467E-2</v>
      </c>
      <c r="O7" s="61">
        <v>3</v>
      </c>
      <c r="R7" s="60"/>
    </row>
    <row r="8" spans="1:18" s="34" customFormat="1" ht="39.950000000000003" customHeight="1">
      <c r="A8" s="44">
        <v>4</v>
      </c>
      <c r="B8" s="46" t="s">
        <v>53</v>
      </c>
      <c r="C8" s="14" t="s">
        <v>34</v>
      </c>
      <c r="D8" s="19" t="s">
        <v>35</v>
      </c>
      <c r="E8" s="20" t="s">
        <v>26</v>
      </c>
      <c r="F8" s="68">
        <v>1.1212914779000001</v>
      </c>
      <c r="G8" s="21" t="s">
        <v>32</v>
      </c>
      <c r="H8" s="18">
        <v>1.07</v>
      </c>
      <c r="I8" s="10" t="s">
        <v>76</v>
      </c>
      <c r="J8" s="9">
        <f>(F8*1000)/(8250*1.07)</f>
        <v>0.12702254068535826</v>
      </c>
      <c r="K8" s="2">
        <f t="shared" si="0"/>
        <v>107.42206748076981</v>
      </c>
      <c r="L8" s="69">
        <v>1.1955549999999999</v>
      </c>
      <c r="M8" s="6" t="s">
        <v>23</v>
      </c>
      <c r="N8" s="66">
        <f t="shared" si="1"/>
        <v>-6.2116357758530416E-2</v>
      </c>
      <c r="O8" s="61">
        <v>4</v>
      </c>
      <c r="R8" s="59"/>
    </row>
    <row r="9" spans="1:18" s="34" customFormat="1" ht="39.950000000000003" customHeight="1">
      <c r="A9" s="43">
        <v>5</v>
      </c>
      <c r="B9" s="46" t="s">
        <v>53</v>
      </c>
      <c r="C9" s="14" t="s">
        <v>30</v>
      </c>
      <c r="D9" s="19" t="s">
        <v>31</v>
      </c>
      <c r="E9" s="20" t="s">
        <v>26</v>
      </c>
      <c r="F9" s="69">
        <v>1.15972524</v>
      </c>
      <c r="G9" s="21" t="s">
        <v>32</v>
      </c>
      <c r="H9" s="18">
        <v>1.07</v>
      </c>
      <c r="I9" s="10" t="s">
        <v>78</v>
      </c>
      <c r="J9" s="9">
        <f>(F9*1000)/(8250*1.07)</f>
        <v>0.13137640781648258</v>
      </c>
      <c r="K9" s="2">
        <f t="shared" si="0"/>
        <v>111.10410223018067</v>
      </c>
      <c r="L9" s="69">
        <v>1.2247479999999999</v>
      </c>
      <c r="M9" s="6" t="s">
        <v>22</v>
      </c>
      <c r="N9" s="66">
        <f t="shared" si="1"/>
        <v>-5.3090725602327971E-2</v>
      </c>
      <c r="O9" s="61">
        <v>5</v>
      </c>
      <c r="R9" s="35"/>
    </row>
    <row r="10" spans="1:18" s="34" customFormat="1" ht="39.950000000000003" customHeight="1">
      <c r="A10" s="43">
        <v>6</v>
      </c>
      <c r="B10" s="22"/>
      <c r="C10" s="14" t="s">
        <v>24</v>
      </c>
      <c r="D10" s="15" t="s">
        <v>25</v>
      </c>
      <c r="E10" s="16" t="s">
        <v>26</v>
      </c>
      <c r="F10" s="68">
        <v>1.0438185600000001</v>
      </c>
      <c r="G10" s="17" t="s">
        <v>27</v>
      </c>
      <c r="H10" s="18">
        <v>0.93</v>
      </c>
      <c r="I10" s="8" t="s">
        <v>81</v>
      </c>
      <c r="J10" s="9">
        <f>(F10*1000)/(8250*0.93)</f>
        <v>0.13604673313782994</v>
      </c>
      <c r="K10" s="2">
        <f t="shared" si="0"/>
        <v>115.05376344086022</v>
      </c>
      <c r="L10" s="68">
        <v>1.1284559999999999</v>
      </c>
      <c r="M10" s="5" t="s">
        <v>21</v>
      </c>
      <c r="N10" s="65">
        <f t="shared" si="1"/>
        <v>-7.5002871179735697E-2</v>
      </c>
      <c r="O10" s="61">
        <v>1</v>
      </c>
    </row>
    <row r="11" spans="1:18" s="34" customFormat="1" ht="39.950000000000003" customHeight="1">
      <c r="A11" s="43">
        <v>7</v>
      </c>
      <c r="B11" s="22"/>
      <c r="C11" s="14" t="s">
        <v>30</v>
      </c>
      <c r="D11" s="25" t="s">
        <v>33</v>
      </c>
      <c r="E11" s="16" t="s">
        <v>26</v>
      </c>
      <c r="F11" s="69">
        <v>1.0964973</v>
      </c>
      <c r="G11" s="17" t="s">
        <v>32</v>
      </c>
      <c r="H11" s="18">
        <v>0.93</v>
      </c>
      <c r="I11" s="8" t="s">
        <v>82</v>
      </c>
      <c r="J11" s="9">
        <f>(F11*1000)/(8250*0.93)</f>
        <v>0.14291264907135875</v>
      </c>
      <c r="K11" s="2">
        <f>+(J11/$J$5)*100</f>
        <v>120.86022015908773</v>
      </c>
      <c r="L11" s="69">
        <v>1.1744600000000001</v>
      </c>
      <c r="M11" s="5" t="s">
        <v>22</v>
      </c>
      <c r="N11" s="66">
        <f>+(F11/L11)-1</f>
        <v>-6.6381741396045912E-2</v>
      </c>
      <c r="O11" s="61">
        <v>2</v>
      </c>
    </row>
    <row r="12" spans="1:18" s="34" customFormat="1" ht="39.950000000000003" customHeight="1">
      <c r="A12" s="43">
        <v>8</v>
      </c>
      <c r="B12" s="13"/>
      <c r="C12" s="23" t="s">
        <v>28</v>
      </c>
      <c r="D12" s="24" t="s">
        <v>29</v>
      </c>
      <c r="E12" s="20" t="s">
        <v>26</v>
      </c>
      <c r="F12" s="69">
        <v>1.109056</v>
      </c>
      <c r="G12" s="17" t="s">
        <v>27</v>
      </c>
      <c r="H12" s="18">
        <v>0.93</v>
      </c>
      <c r="I12" s="8" t="s">
        <v>83</v>
      </c>
      <c r="J12" s="9">
        <f>(F12*1000)/(8250*0.93)</f>
        <v>0.14454949494949496</v>
      </c>
      <c r="K12" s="2">
        <f t="shared" si="0"/>
        <v>122.24448918274327</v>
      </c>
      <c r="L12" s="68">
        <v>1.184958</v>
      </c>
      <c r="M12" s="5" t="s">
        <v>22</v>
      </c>
      <c r="N12" s="66">
        <f t="shared" si="1"/>
        <v>-6.4054590964405467E-2</v>
      </c>
      <c r="O12" s="61">
        <v>3</v>
      </c>
    </row>
    <row r="13" spans="1:18" s="34" customFormat="1" ht="39.950000000000003" customHeight="1">
      <c r="A13" s="44">
        <v>9</v>
      </c>
      <c r="B13" s="22"/>
      <c r="C13" s="14" t="s">
        <v>34</v>
      </c>
      <c r="D13" s="19" t="s">
        <v>35</v>
      </c>
      <c r="E13" s="20" t="s">
        <v>26</v>
      </c>
      <c r="F13" s="68">
        <v>1.1212914779000001</v>
      </c>
      <c r="G13" s="21" t="s">
        <v>32</v>
      </c>
      <c r="H13" s="26">
        <v>0.93</v>
      </c>
      <c r="I13" s="10" t="s">
        <v>84</v>
      </c>
      <c r="J13" s="9">
        <f>(F13*1000)/(8250*0.93)</f>
        <v>0.14614421347670251</v>
      </c>
      <c r="K13" s="2">
        <f t="shared" si="0"/>
        <v>123.59313140260613</v>
      </c>
      <c r="L13" s="69">
        <v>1.1955549999999999</v>
      </c>
      <c r="M13" s="6" t="s">
        <v>23</v>
      </c>
      <c r="N13" s="66">
        <f t="shared" si="1"/>
        <v>-6.2116357758530416E-2</v>
      </c>
      <c r="O13" s="61">
        <v>4</v>
      </c>
    </row>
    <row r="14" spans="1:18" s="34" customFormat="1" ht="39.950000000000003" customHeight="1">
      <c r="A14" s="43">
        <v>10</v>
      </c>
      <c r="B14" s="22"/>
      <c r="C14" s="14" t="s">
        <v>30</v>
      </c>
      <c r="D14" s="19" t="s">
        <v>31</v>
      </c>
      <c r="E14" s="20" t="s">
        <v>26</v>
      </c>
      <c r="F14" s="69">
        <v>1.15972524</v>
      </c>
      <c r="G14" s="21" t="s">
        <v>32</v>
      </c>
      <c r="H14" s="18">
        <v>0.93</v>
      </c>
      <c r="I14" s="10" t="s">
        <v>85</v>
      </c>
      <c r="J14" s="9">
        <f>(F14*1000)/(8250*0.93)</f>
        <v>0.15115350146627565</v>
      </c>
      <c r="K14" s="2">
        <f t="shared" si="0"/>
        <v>127.82945095300356</v>
      </c>
      <c r="L14" s="69">
        <v>1.2247479999999999</v>
      </c>
      <c r="M14" s="6" t="s">
        <v>22</v>
      </c>
      <c r="N14" s="66">
        <f t="shared" si="1"/>
        <v>-5.3090725602327971E-2</v>
      </c>
      <c r="O14" s="61">
        <v>5</v>
      </c>
    </row>
    <row r="15" spans="1:18" s="34" customFormat="1" ht="39.950000000000003" customHeight="1">
      <c r="A15" s="44">
        <v>11</v>
      </c>
      <c r="B15" s="22"/>
      <c r="C15" s="27" t="s">
        <v>57</v>
      </c>
      <c r="D15" s="19" t="s">
        <v>36</v>
      </c>
      <c r="E15" s="28" t="s">
        <v>18</v>
      </c>
      <c r="F15" s="69">
        <v>0.65490000000000004</v>
      </c>
      <c r="G15" s="29" t="s">
        <v>10</v>
      </c>
      <c r="H15" s="18">
        <v>0.65</v>
      </c>
      <c r="I15" s="8" t="s">
        <v>65</v>
      </c>
      <c r="J15" s="11">
        <f>(F15*1000)/(4731*0.65)</f>
        <v>0.21296522120872155</v>
      </c>
      <c r="K15" s="3">
        <f t="shared" si="0"/>
        <v>180.10318672815984</v>
      </c>
      <c r="L15" s="68">
        <v>0.58291999999999999</v>
      </c>
      <c r="M15" s="7" t="s">
        <v>10</v>
      </c>
      <c r="N15" s="66">
        <f t="shared" si="1"/>
        <v>0.12348178137651833</v>
      </c>
      <c r="O15" s="61">
        <v>7</v>
      </c>
    </row>
    <row r="16" spans="1:18" s="34" customFormat="1" ht="39.950000000000003" customHeight="1">
      <c r="A16" s="43">
        <v>12</v>
      </c>
      <c r="B16" s="22"/>
      <c r="C16" s="27" t="s">
        <v>56</v>
      </c>
      <c r="D16" s="19" t="s">
        <v>36</v>
      </c>
      <c r="E16" s="28" t="s">
        <v>17</v>
      </c>
      <c r="F16" s="69">
        <v>0.71732200000000002</v>
      </c>
      <c r="G16" s="29" t="s">
        <v>10</v>
      </c>
      <c r="H16" s="18">
        <v>0.65</v>
      </c>
      <c r="I16" s="8" t="s">
        <v>64</v>
      </c>
      <c r="J16" s="11">
        <f>(F16*1000)/(5046*0.65)</f>
        <v>0.21870239946339826</v>
      </c>
      <c r="K16" s="3">
        <f t="shared" si="0"/>
        <v>184.95507794603191</v>
      </c>
      <c r="L16" s="68">
        <v>0.63855700000000004</v>
      </c>
      <c r="M16" s="7" t="s">
        <v>10</v>
      </c>
      <c r="N16" s="66">
        <f t="shared" si="1"/>
        <v>0.12334842465120577</v>
      </c>
      <c r="O16" s="61">
        <v>7</v>
      </c>
    </row>
    <row r="17" spans="1:17" s="34" customFormat="1" ht="39.950000000000003" customHeight="1">
      <c r="A17" s="43">
        <v>13</v>
      </c>
      <c r="B17" s="22"/>
      <c r="C17" s="30" t="s">
        <v>37</v>
      </c>
      <c r="D17" s="15" t="s">
        <v>60</v>
      </c>
      <c r="E17" s="16" t="s">
        <v>2</v>
      </c>
      <c r="F17" s="68">
        <v>1.1399999999999999</v>
      </c>
      <c r="G17" s="17" t="s">
        <v>10</v>
      </c>
      <c r="H17" s="18">
        <v>0.65</v>
      </c>
      <c r="I17" s="8" t="s">
        <v>93</v>
      </c>
      <c r="J17" s="12">
        <f>(F17*1000)/(7000*0.65)</f>
        <v>0.25054945054945055</v>
      </c>
      <c r="K17" s="4">
        <f t="shared" ref="K17:K24" si="2">+(J17/$J$5)*100</f>
        <v>211.8879046110537</v>
      </c>
      <c r="L17" s="68">
        <v>0.96</v>
      </c>
      <c r="M17" s="6" t="s">
        <v>10</v>
      </c>
      <c r="N17" s="65">
        <f t="shared" ref="N17:N24" si="3">+(F17/L17)-1</f>
        <v>0.1875</v>
      </c>
      <c r="O17" s="62">
        <v>10</v>
      </c>
    </row>
    <row r="18" spans="1:17" s="34" customFormat="1" ht="39.950000000000003" customHeight="1">
      <c r="A18" s="44">
        <v>14</v>
      </c>
      <c r="B18" s="22"/>
      <c r="C18" s="14" t="s">
        <v>38</v>
      </c>
      <c r="D18" s="31" t="s">
        <v>39</v>
      </c>
      <c r="E18" s="20" t="s">
        <v>4</v>
      </c>
      <c r="F18" s="69">
        <v>2.54</v>
      </c>
      <c r="G18" s="21" t="s">
        <v>11</v>
      </c>
      <c r="H18" s="26">
        <v>0.8</v>
      </c>
      <c r="I18" s="10" t="s">
        <v>66</v>
      </c>
      <c r="J18" s="9">
        <f>(F18*1000)/(9875*0.8)</f>
        <v>0.32151898734177214</v>
      </c>
      <c r="K18" s="2">
        <f t="shared" si="2"/>
        <v>271.90634172662084</v>
      </c>
      <c r="L18" s="69">
        <v>2.1</v>
      </c>
      <c r="M18" s="6" t="s">
        <v>10</v>
      </c>
      <c r="N18" s="66">
        <f t="shared" si="3"/>
        <v>0.20952380952380945</v>
      </c>
      <c r="O18" s="61">
        <v>12</v>
      </c>
    </row>
    <row r="19" spans="1:17" s="34" customFormat="1" ht="39.950000000000003" customHeight="1">
      <c r="A19" s="43">
        <v>15</v>
      </c>
      <c r="B19" s="22"/>
      <c r="C19" s="14" t="s">
        <v>40</v>
      </c>
      <c r="D19" s="19" t="s">
        <v>41</v>
      </c>
      <c r="E19" s="20" t="s">
        <v>3</v>
      </c>
      <c r="F19" s="69">
        <v>0.42347499999999999</v>
      </c>
      <c r="G19" s="21" t="s">
        <v>12</v>
      </c>
      <c r="H19" s="26">
        <v>0.99</v>
      </c>
      <c r="I19" s="10" t="s">
        <v>61</v>
      </c>
      <c r="J19" s="12">
        <f>(F19*1000)/(860*0.99)</f>
        <v>0.49738665727037817</v>
      </c>
      <c r="K19" s="2">
        <f t="shared" si="2"/>
        <v>420.6363907779396</v>
      </c>
      <c r="L19" s="69">
        <v>0.41242699999999999</v>
      </c>
      <c r="M19" s="6" t="s">
        <v>12</v>
      </c>
      <c r="N19" s="66">
        <f t="shared" si="3"/>
        <v>2.6787770926733678E-2</v>
      </c>
      <c r="O19" s="61">
        <v>6</v>
      </c>
    </row>
    <row r="20" spans="1:17" s="34" customFormat="1" ht="39.950000000000003" customHeight="1">
      <c r="A20" s="43">
        <v>16</v>
      </c>
      <c r="B20" s="22"/>
      <c r="C20" s="14" t="s">
        <v>44</v>
      </c>
      <c r="D20" s="19" t="s">
        <v>41</v>
      </c>
      <c r="E20" s="20" t="s">
        <v>3</v>
      </c>
      <c r="F20" s="69">
        <v>0.42721199999999998</v>
      </c>
      <c r="G20" s="21" t="s">
        <v>12</v>
      </c>
      <c r="H20" s="26">
        <v>0.99</v>
      </c>
      <c r="I20" s="10" t="s">
        <v>62</v>
      </c>
      <c r="J20" s="12">
        <f>(F20*1000)/(860*0.99)</f>
        <v>0.50177589852008453</v>
      </c>
      <c r="K20" s="2">
        <f t="shared" si="2"/>
        <v>424.34834117014032</v>
      </c>
      <c r="L20" s="69">
        <v>0.41586299999999998</v>
      </c>
      <c r="M20" s="6" t="s">
        <v>12</v>
      </c>
      <c r="N20" s="66">
        <f t="shared" si="3"/>
        <v>2.7290237409916207E-2</v>
      </c>
      <c r="O20" s="61">
        <v>6</v>
      </c>
    </row>
    <row r="21" spans="1:17" s="34" customFormat="1" ht="39.950000000000003" customHeight="1">
      <c r="A21" s="44">
        <v>17</v>
      </c>
      <c r="B21" s="46" t="s">
        <v>53</v>
      </c>
      <c r="C21" s="32" t="s">
        <v>42</v>
      </c>
      <c r="D21" s="19" t="s">
        <v>43</v>
      </c>
      <c r="E21" s="20" t="s">
        <v>5</v>
      </c>
      <c r="F21" s="69">
        <v>6.3216919999999996</v>
      </c>
      <c r="G21" s="21" t="s">
        <v>10</v>
      </c>
      <c r="H21" s="26">
        <v>1.06</v>
      </c>
      <c r="I21" s="10" t="s">
        <v>86</v>
      </c>
      <c r="J21" s="9">
        <f>(F21*1000)/(11100*1.06)</f>
        <v>0.53728471868094507</v>
      </c>
      <c r="K21" s="2">
        <f t="shared" si="2"/>
        <v>454.37790013582838</v>
      </c>
      <c r="L21" s="69">
        <v>5.5303190000000004</v>
      </c>
      <c r="M21" s="6" t="s">
        <v>10</v>
      </c>
      <c r="N21" s="66">
        <f t="shared" si="3"/>
        <v>0.14309717034406133</v>
      </c>
      <c r="O21" s="62">
        <v>8</v>
      </c>
    </row>
    <row r="22" spans="1:17" s="34" customFormat="1" ht="39.950000000000003" customHeight="1">
      <c r="A22" s="43">
        <v>18</v>
      </c>
      <c r="B22" s="57"/>
      <c r="C22" s="58" t="s">
        <v>42</v>
      </c>
      <c r="D22" s="15" t="s">
        <v>43</v>
      </c>
      <c r="E22" s="16" t="s">
        <v>5</v>
      </c>
      <c r="F22" s="69">
        <v>6.3216919999999996</v>
      </c>
      <c r="G22" s="17" t="s">
        <v>10</v>
      </c>
      <c r="H22" s="18">
        <v>0.92</v>
      </c>
      <c r="I22" s="8" t="s">
        <v>87</v>
      </c>
      <c r="J22" s="9">
        <f>(F22*1000)/(11100*0.92)</f>
        <v>0.61904543674108892</v>
      </c>
      <c r="K22" s="2">
        <f>+(J22/$J$5)*100</f>
        <v>523.52236319997621</v>
      </c>
      <c r="L22" s="69">
        <v>5.5303190000000004</v>
      </c>
      <c r="M22" s="5" t="s">
        <v>10</v>
      </c>
      <c r="N22" s="65">
        <f>+(F22/L22)-1</f>
        <v>0.14309717034406133</v>
      </c>
      <c r="O22" s="62">
        <v>8</v>
      </c>
    </row>
    <row r="23" spans="1:17" s="34" customFormat="1" ht="39.950000000000003" customHeight="1">
      <c r="A23" s="44">
        <v>19</v>
      </c>
      <c r="B23" s="22"/>
      <c r="C23" s="14" t="s">
        <v>55</v>
      </c>
      <c r="D23" s="31" t="s">
        <v>39</v>
      </c>
      <c r="E23" s="20" t="s">
        <v>6</v>
      </c>
      <c r="F23" s="69">
        <v>5.3846153846</v>
      </c>
      <c r="G23" s="21" t="s">
        <v>10</v>
      </c>
      <c r="H23" s="26">
        <v>0.84</v>
      </c>
      <c r="I23" s="10" t="s">
        <v>63</v>
      </c>
      <c r="J23" s="12">
        <f>(F23*1000)/(10256*0.84)</f>
        <v>0.62502500099825431</v>
      </c>
      <c r="K23" s="4">
        <f>+(J23/$J$5)*100</f>
        <v>528.5792385519652</v>
      </c>
      <c r="L23" s="69">
        <v>4.4733729999999996</v>
      </c>
      <c r="M23" s="6" t="s">
        <v>10</v>
      </c>
      <c r="N23" s="66">
        <f>+(F23/L23)-1</f>
        <v>0.20370364478884295</v>
      </c>
      <c r="O23" s="63">
        <v>11</v>
      </c>
    </row>
    <row r="24" spans="1:17" s="34" customFormat="1" ht="39.950000000000003" customHeight="1" thickBot="1">
      <c r="A24" s="44">
        <v>20</v>
      </c>
      <c r="B24" s="47"/>
      <c r="C24" s="55" t="s">
        <v>45</v>
      </c>
      <c r="D24" s="56" t="s">
        <v>43</v>
      </c>
      <c r="E24" s="48" t="s">
        <v>7</v>
      </c>
      <c r="F24" s="70">
        <v>7.25</v>
      </c>
      <c r="G24" s="49" t="s">
        <v>10</v>
      </c>
      <c r="H24" s="50">
        <v>0.9</v>
      </c>
      <c r="I24" s="51" t="s">
        <v>88</v>
      </c>
      <c r="J24" s="52">
        <f>(F24*1000)/(11000*0.9)</f>
        <v>0.73232323232323238</v>
      </c>
      <c r="K24" s="53">
        <f t="shared" si="2"/>
        <v>619.32059661147741</v>
      </c>
      <c r="L24" s="70">
        <v>6.2083339999999998</v>
      </c>
      <c r="M24" s="54" t="s">
        <v>10</v>
      </c>
      <c r="N24" s="67">
        <f t="shared" si="3"/>
        <v>0.16778510949958569</v>
      </c>
      <c r="O24" s="64">
        <v>9</v>
      </c>
    </row>
    <row r="25" spans="1:17" s="40" customFormat="1" ht="16.5" customHeight="1">
      <c r="A25" s="101" t="s">
        <v>52</v>
      </c>
      <c r="B25" s="102"/>
      <c r="C25" s="102"/>
      <c r="D25" s="103"/>
      <c r="E25" s="93" t="s">
        <v>1</v>
      </c>
      <c r="F25" s="94"/>
      <c r="G25" s="94"/>
      <c r="H25" s="94"/>
      <c r="I25" s="94"/>
      <c r="J25" s="94"/>
      <c r="K25" s="94"/>
      <c r="L25" s="94"/>
      <c r="M25" s="95"/>
      <c r="N25" s="108" t="s">
        <v>58</v>
      </c>
      <c r="O25" s="109"/>
    </row>
    <row r="26" spans="1:17" s="40" customFormat="1" ht="17.25" customHeight="1">
      <c r="A26" s="126" t="s">
        <v>0</v>
      </c>
      <c r="B26" s="127"/>
      <c r="C26" s="127"/>
      <c r="D26" s="128"/>
      <c r="E26" s="90" t="s">
        <v>70</v>
      </c>
      <c r="F26" s="91"/>
      <c r="G26" s="91"/>
      <c r="H26" s="91"/>
      <c r="I26" s="92"/>
      <c r="J26" s="90" t="s">
        <v>71</v>
      </c>
      <c r="K26" s="91"/>
      <c r="L26" s="91"/>
      <c r="M26" s="92"/>
      <c r="N26" s="110"/>
      <c r="O26" s="111"/>
    </row>
    <row r="27" spans="1:17" s="40" customFormat="1" ht="23.25" customHeight="1">
      <c r="A27" s="82" t="s">
        <v>54</v>
      </c>
      <c r="B27" s="83"/>
      <c r="C27" s="83"/>
      <c r="D27" s="84"/>
      <c r="E27" s="142">
        <v>3.4512</v>
      </c>
      <c r="F27" s="143"/>
      <c r="G27" s="143"/>
      <c r="H27" s="146" t="s">
        <v>14</v>
      </c>
      <c r="I27" s="147"/>
      <c r="J27" s="148">
        <v>2.9485999999999999</v>
      </c>
      <c r="K27" s="149"/>
      <c r="L27" s="146" t="s">
        <v>14</v>
      </c>
      <c r="M27" s="147"/>
      <c r="N27" s="80">
        <f>+(E27/J27)-1</f>
        <v>0.17045377467272615</v>
      </c>
      <c r="O27" s="81"/>
    </row>
    <row r="28" spans="1:17" s="40" customFormat="1" ht="23.25" customHeight="1" thickBot="1">
      <c r="A28" s="75" t="s">
        <v>15</v>
      </c>
      <c r="B28" s="76"/>
      <c r="C28" s="76"/>
      <c r="D28" s="77"/>
      <c r="E28" s="144">
        <v>4.1181999999999999</v>
      </c>
      <c r="F28" s="145"/>
      <c r="G28" s="145"/>
      <c r="H28" s="85" t="s">
        <v>14</v>
      </c>
      <c r="I28" s="86"/>
      <c r="J28" s="153">
        <v>3.2911999999999999</v>
      </c>
      <c r="K28" s="154"/>
      <c r="L28" s="85" t="s">
        <v>14</v>
      </c>
      <c r="M28" s="86"/>
      <c r="N28" s="78">
        <f>+(E28/J28)-1</f>
        <v>0.25127613028682538</v>
      </c>
      <c r="O28" s="79"/>
    </row>
    <row r="29" spans="1:17" s="40" customFormat="1" ht="50.25" customHeight="1">
      <c r="A29" s="139" t="s">
        <v>16</v>
      </c>
      <c r="B29" s="140"/>
      <c r="C29" s="140"/>
      <c r="D29" s="140"/>
      <c r="E29" s="140"/>
      <c r="F29" s="140"/>
      <c r="G29" s="140"/>
      <c r="H29" s="140"/>
      <c r="I29" s="140"/>
      <c r="J29" s="140"/>
      <c r="K29" s="140"/>
      <c r="L29" s="140"/>
      <c r="M29" s="140"/>
      <c r="N29" s="140"/>
      <c r="O29" s="141"/>
    </row>
    <row r="30" spans="1:17" s="40" customFormat="1" ht="16.5" customHeight="1">
      <c r="A30" s="129" t="s">
        <v>46</v>
      </c>
      <c r="B30" s="130"/>
      <c r="C30" s="131"/>
      <c r="D30" s="131"/>
      <c r="E30" s="131"/>
      <c r="F30" s="131"/>
      <c r="G30" s="131"/>
      <c r="H30" s="131"/>
      <c r="I30" s="131"/>
      <c r="J30" s="131"/>
      <c r="K30" s="131"/>
      <c r="L30" s="131"/>
      <c r="M30" s="131"/>
      <c r="N30" s="131"/>
      <c r="O30" s="132"/>
      <c r="P30" s="41"/>
      <c r="Q30" s="41"/>
    </row>
    <row r="31" spans="1:17" s="40" customFormat="1" ht="69.75" customHeight="1">
      <c r="A31" s="129" t="s">
        <v>47</v>
      </c>
      <c r="B31" s="150"/>
      <c r="C31" s="151"/>
      <c r="D31" s="151"/>
      <c r="E31" s="151"/>
      <c r="F31" s="151"/>
      <c r="G31" s="151"/>
      <c r="H31" s="151"/>
      <c r="I31" s="151"/>
      <c r="J31" s="151"/>
      <c r="K31" s="151"/>
      <c r="L31" s="151"/>
      <c r="M31" s="151"/>
      <c r="N31" s="151"/>
      <c r="O31" s="152"/>
      <c r="P31" s="41"/>
      <c r="Q31" s="41"/>
    </row>
    <row r="32" spans="1:17" s="42" customFormat="1" ht="31.5" customHeight="1">
      <c r="A32" s="129" t="s">
        <v>48</v>
      </c>
      <c r="B32" s="130"/>
      <c r="C32" s="131"/>
      <c r="D32" s="131"/>
      <c r="E32" s="131"/>
      <c r="F32" s="131"/>
      <c r="G32" s="131"/>
      <c r="H32" s="131"/>
      <c r="I32" s="131"/>
      <c r="J32" s="131"/>
      <c r="K32" s="131"/>
      <c r="L32" s="131"/>
      <c r="M32" s="131"/>
      <c r="N32" s="131"/>
      <c r="O32" s="132"/>
      <c r="P32" s="133"/>
      <c r="Q32" s="133"/>
    </row>
    <row r="33" spans="1:17" s="40" customFormat="1" ht="64.5" customHeight="1">
      <c r="A33" s="129" t="s">
        <v>91</v>
      </c>
      <c r="B33" s="130"/>
      <c r="C33" s="131"/>
      <c r="D33" s="131"/>
      <c r="E33" s="131"/>
      <c r="F33" s="131"/>
      <c r="G33" s="131"/>
      <c r="H33" s="131"/>
      <c r="I33" s="131"/>
      <c r="J33" s="131"/>
      <c r="K33" s="131"/>
      <c r="L33" s="131"/>
      <c r="M33" s="131"/>
      <c r="N33" s="131"/>
      <c r="O33" s="132"/>
      <c r="P33" s="133" t="s">
        <v>59</v>
      </c>
      <c r="Q33" s="133"/>
    </row>
    <row r="34" spans="1:17" s="40" customFormat="1" ht="35.25" customHeight="1">
      <c r="A34" s="129" t="s">
        <v>72</v>
      </c>
      <c r="B34" s="130"/>
      <c r="C34" s="131"/>
      <c r="D34" s="131"/>
      <c r="E34" s="131"/>
      <c r="F34" s="131"/>
      <c r="G34" s="131"/>
      <c r="H34" s="131"/>
      <c r="I34" s="131"/>
      <c r="J34" s="131"/>
      <c r="K34" s="131"/>
      <c r="L34" s="131"/>
      <c r="M34" s="131"/>
      <c r="N34" s="131"/>
      <c r="O34" s="132"/>
      <c r="P34" s="133"/>
      <c r="Q34" s="133"/>
    </row>
    <row r="35" spans="1:17" s="40" customFormat="1" ht="59.25" customHeight="1">
      <c r="A35" s="129" t="s">
        <v>73</v>
      </c>
      <c r="B35" s="130"/>
      <c r="C35" s="131"/>
      <c r="D35" s="131"/>
      <c r="E35" s="131"/>
      <c r="F35" s="131"/>
      <c r="G35" s="131"/>
      <c r="H35" s="131"/>
      <c r="I35" s="131"/>
      <c r="J35" s="131"/>
      <c r="K35" s="131"/>
      <c r="L35" s="131"/>
      <c r="M35" s="131"/>
      <c r="N35" s="131"/>
      <c r="O35" s="132"/>
      <c r="P35" s="133"/>
      <c r="Q35" s="133"/>
    </row>
    <row r="36" spans="1:17" s="40" customFormat="1" ht="45.75" customHeight="1">
      <c r="A36" s="134" t="s">
        <v>74</v>
      </c>
      <c r="B36" s="135"/>
      <c r="C36" s="136"/>
      <c r="D36" s="136"/>
      <c r="E36" s="136"/>
      <c r="F36" s="136"/>
      <c r="G36" s="136"/>
      <c r="H36" s="136"/>
      <c r="I36" s="136"/>
      <c r="J36" s="136"/>
      <c r="K36" s="136"/>
      <c r="L36" s="136"/>
      <c r="M36" s="136"/>
      <c r="N36" s="136"/>
      <c r="O36" s="137"/>
      <c r="P36" s="133"/>
      <c r="Q36" s="133"/>
    </row>
    <row r="37" spans="1:17" s="40" customFormat="1" ht="45" customHeight="1">
      <c r="A37" s="138" t="s">
        <v>75</v>
      </c>
      <c r="B37" s="135"/>
      <c r="C37" s="136"/>
      <c r="D37" s="136"/>
      <c r="E37" s="136"/>
      <c r="F37" s="136"/>
      <c r="G37" s="136"/>
      <c r="H37" s="136"/>
      <c r="I37" s="136"/>
      <c r="J37" s="136"/>
      <c r="K37" s="136"/>
      <c r="L37" s="136"/>
      <c r="M37" s="136"/>
      <c r="N37" s="136"/>
      <c r="O37" s="137"/>
      <c r="P37" s="133"/>
      <c r="Q37" s="133"/>
    </row>
    <row r="38" spans="1:17" s="40" customFormat="1" ht="16.5">
      <c r="A38" s="129" t="s">
        <v>92</v>
      </c>
      <c r="B38" s="130"/>
      <c r="C38" s="131"/>
      <c r="D38" s="131"/>
      <c r="E38" s="131"/>
      <c r="F38" s="131"/>
      <c r="G38" s="131"/>
      <c r="H38" s="131"/>
      <c r="I38" s="131"/>
      <c r="J38" s="131"/>
      <c r="K38" s="131"/>
      <c r="L38" s="131"/>
      <c r="M38" s="131"/>
      <c r="N38" s="131"/>
      <c r="O38" s="132"/>
      <c r="P38" s="133"/>
      <c r="Q38" s="133"/>
    </row>
    <row r="39" spans="1:17">
      <c r="F39" s="33"/>
      <c r="G39" s="33"/>
      <c r="J39" s="33"/>
      <c r="K39" s="33"/>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7"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2017-09-06T14:24:03Z</cp:lastPrinted>
  <dcterms:created xsi:type="dcterms:W3CDTF">1997-07-24T11:06:41Z</dcterms:created>
  <dcterms:modified xsi:type="dcterms:W3CDTF">2017-09-06T14:25:55Z</dcterms:modified>
</cp:coreProperties>
</file>