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15" yWindow="-15" windowWidth="19230" windowHeight="8370"/>
  </bookViews>
  <sheets>
    <sheet name="SANAYİ" sheetId="1" r:id="rId1"/>
  </sheets>
  <definedNames>
    <definedName name="_xlnm.Print_Area" localSheetId="0">SANAYİ!$A$1:$N$54</definedName>
  </definedNames>
  <calcPr calcId="125725"/>
</workbook>
</file>

<file path=xl/calcChain.xml><?xml version="1.0" encoding="utf-8"?>
<calcChain xmlns="http://schemas.openxmlformats.org/spreadsheetml/2006/main">
  <c r="E32" i="1"/>
  <c r="E29" l="1"/>
  <c r="M41" l="1"/>
  <c r="M42"/>
  <c r="M24"/>
  <c r="Q24"/>
  <c r="I28"/>
  <c r="I24"/>
  <c r="I18"/>
  <c r="M19"/>
  <c r="I19"/>
  <c r="M10"/>
  <c r="I10"/>
  <c r="M12"/>
  <c r="I12"/>
  <c r="M26"/>
  <c r="I26"/>
  <c r="M7"/>
  <c r="I7"/>
  <c r="M14"/>
  <c r="I14"/>
  <c r="M9"/>
  <c r="I9"/>
  <c r="M27"/>
  <c r="I27"/>
  <c r="M15"/>
  <c r="I15"/>
  <c r="M20"/>
  <c r="I20"/>
  <c r="M21"/>
  <c r="I21"/>
  <c r="I38"/>
  <c r="I37"/>
  <c r="I36"/>
  <c r="I35"/>
  <c r="I34"/>
  <c r="I33"/>
  <c r="I32"/>
  <c r="I31"/>
  <c r="I30"/>
  <c r="I29"/>
  <c r="I22"/>
  <c r="I23"/>
  <c r="I17"/>
  <c r="I25"/>
  <c r="I13"/>
  <c r="I11"/>
  <c r="I8"/>
  <c r="I16"/>
  <c r="I5"/>
  <c r="I6"/>
  <c r="M23"/>
  <c r="M11"/>
  <c r="M18"/>
  <c r="M38"/>
  <c r="M37"/>
  <c r="M36"/>
  <c r="M35"/>
  <c r="M33"/>
  <c r="M34"/>
  <c r="M32"/>
  <c r="M31"/>
  <c r="M29"/>
  <c r="M30"/>
  <c r="M28"/>
  <c r="M17"/>
  <c r="M25"/>
  <c r="M13"/>
  <c r="M22"/>
  <c r="M8"/>
  <c r="M16"/>
  <c r="M5"/>
  <c r="M6"/>
  <c r="J37" l="1"/>
  <c r="J30"/>
  <c r="J6"/>
  <c r="J27"/>
  <c r="J8"/>
  <c r="J16"/>
  <c r="J31"/>
  <c r="J20"/>
  <c r="J26"/>
  <c r="J18"/>
  <c r="J28"/>
  <c r="J5"/>
  <c r="J11"/>
  <c r="J25"/>
  <c r="J23"/>
  <c r="J22"/>
  <c r="J33"/>
  <c r="J34"/>
  <c r="J36"/>
  <c r="J38"/>
  <c r="J9"/>
  <c r="J12"/>
  <c r="J10"/>
  <c r="J19"/>
  <c r="J13"/>
  <c r="J17"/>
  <c r="J29"/>
  <c r="J32"/>
  <c r="J35"/>
  <c r="J21"/>
  <c r="J15"/>
  <c r="J14"/>
  <c r="J7"/>
  <c r="J24"/>
</calcChain>
</file>

<file path=xl/sharedStrings.xml><?xml version="1.0" encoding="utf-8"?>
<sst xmlns="http://schemas.openxmlformats.org/spreadsheetml/2006/main" count="246" uniqueCount="133">
  <si>
    <t>NOTLAR:</t>
  </si>
  <si>
    <t>DÖVİZLER</t>
  </si>
  <si>
    <t>T.C. Merkez Bankası Efektif Satış Fiyatı</t>
  </si>
  <si>
    <t>7000
kcal/kg</t>
  </si>
  <si>
    <t>9562
kcal/kg</t>
  </si>
  <si>
    <t>860
kcal/kwh</t>
  </si>
  <si>
    <t>11000
kcal/kg</t>
  </si>
  <si>
    <t>11100
kcal/kg</t>
  </si>
  <si>
    <t>10256
kcal/kg</t>
  </si>
  <si>
    <t>2.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</si>
  <si>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</si>
  <si>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</si>
  <si>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</si>
  <si>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</si>
  <si>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</si>
  <si>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</si>
  <si>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</si>
  <si>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</si>
  <si>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</si>
  <si>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</si>
  <si>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</si>
  <si>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</si>
  <si>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</si>
  <si>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</si>
  <si>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</si>
  <si>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</si>
  <si>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</si>
  <si>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</si>
  <si>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</si>
  <si>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</si>
  <si>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</si>
  <si>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</si>
  <si>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</si>
  <si>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</si>
  <si>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</si>
  <si>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</si>
  <si>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</si>
  <si>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1. Bu tablo yakıtların yaklaşık işletme maliyetleri hakkında fikir verebilmek için hazırlanmış olup, </t>
    </r>
    <r>
      <rPr>
        <b/>
        <sz val="11"/>
        <rFont val="Arial"/>
        <family val="2"/>
      </rPr>
      <t>birim fiyatlara %18 KDV HARİÇTİR.</t>
    </r>
    <r>
      <rPr>
        <sz val="11"/>
        <rFont val="Arial"/>
        <family val="2"/>
      </rPr>
      <t xml:space="preserve"> </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</si>
  <si>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</si>
  <si>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</si>
  <si>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</si>
  <si>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</si>
  <si>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Kocaeli
</t>
    </r>
    <r>
      <rPr>
        <b/>
        <sz val="12"/>
        <rFont val="Arial"/>
        <family val="2"/>
      </rPr>
      <t>İZGAZ GDF SUEZ</t>
    </r>
  </si>
  <si>
    <r>
      <t>İstanbul Avrupa Yakası</t>
    </r>
    <r>
      <rPr>
        <b/>
        <sz val="14"/>
        <rFont val="Arial"/>
        <family val="2"/>
      </rPr>
      <t xml:space="preserve">
SHELL TÜRKİYE</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</si>
  <si>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</si>
  <si>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</si>
  <si>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</si>
  <si>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</si>
  <si>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</si>
  <si>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</si>
  <si>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</si>
  <si>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r>
      <t xml:space="preserve">Organize Sanayi Bölgesi
</t>
    </r>
    <r>
      <rPr>
        <sz val="12"/>
        <rFont val="Arial"/>
        <family val="2"/>
      </rPr>
      <t>Doğalgaz Tüketimi için</t>
    </r>
  </si>
  <si>
    <r>
      <t>0 - 100.000</t>
    </r>
    <r>
      <rPr>
        <sz val="12"/>
        <rFont val="Arial"/>
        <family val="2"/>
      </rPr>
      <t xml:space="preserve"> m</t>
    </r>
    <r>
      <rPr>
        <vertAlign val="superscript"/>
        <sz val="12"/>
        <rFont val="Arial"/>
        <family val="2"/>
        <charset val="162"/>
      </rPr>
      <t>3</t>
    </r>
    <r>
      <rPr>
        <sz val="12"/>
        <rFont val="Arial"/>
        <family val="2"/>
      </rPr>
      <t>/yıl
Doğalgaz Tüketimi için</t>
    </r>
  </si>
  <si>
    <r>
      <t>100.001 - 300.000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</si>
  <si>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sz val="12"/>
        <rFont val="Arial"/>
        <family val="2"/>
        <charset val="162"/>
      </rPr>
      <t>Doğalgaz Tüketimi için</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</si>
  <si>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Doğalgaz Tüketimi için</t>
    </r>
  </si>
  <si>
    <r>
      <t>300.001 - 100.000.000</t>
    </r>
    <r>
      <rPr>
        <sz val="12"/>
        <rFont val="Arial"/>
        <family val="2"/>
      </rPr>
      <t xml:space="preserve"> m</t>
    </r>
    <r>
      <rPr>
        <vertAlign val="superscript"/>
        <sz val="12"/>
        <rFont val="Arial"/>
        <family val="2"/>
        <charset val="162"/>
      </rPr>
      <t>3</t>
    </r>
    <r>
      <rPr>
        <sz val="12"/>
        <rFont val="Arial"/>
        <family val="2"/>
      </rPr>
      <t>/yıl
Doğalgaz Tüketimi için</t>
    </r>
  </si>
  <si>
    <r>
      <t>1.000.001- 10.000.000</t>
    </r>
    <r>
      <rPr>
        <sz val="12"/>
        <rFont val="Arial"/>
        <family val="2"/>
      </rPr>
      <t xml:space="preserve"> m</t>
    </r>
    <r>
      <rPr>
        <vertAlign val="superscript"/>
        <sz val="12"/>
        <rFont val="Arial"/>
        <family val="2"/>
        <charset val="162"/>
      </rPr>
      <t>3</t>
    </r>
    <r>
      <rPr>
        <sz val="12"/>
        <rFont val="Arial"/>
        <family val="2"/>
      </rPr>
      <t>/yıl
Doğalgaz Tüketimi için</t>
    </r>
  </si>
  <si>
    <r>
      <t>10.000.001- 100.000.000</t>
    </r>
    <r>
      <rPr>
        <sz val="12"/>
        <rFont val="Arial"/>
        <family val="2"/>
      </rPr>
      <t xml:space="preserve"> m</t>
    </r>
    <r>
      <rPr>
        <vertAlign val="superscript"/>
        <sz val="12"/>
        <rFont val="Arial"/>
        <family val="2"/>
        <charset val="162"/>
      </rPr>
      <t>3</t>
    </r>
    <r>
      <rPr>
        <sz val="12"/>
        <rFont val="Arial"/>
        <family val="2"/>
      </rPr>
      <t>/yıl
Doğalgaz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</si>
  <si>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Doğalgaz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</si>
  <si>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sz val="12"/>
        <rFont val="Arial"/>
        <family val="2"/>
        <charset val="162"/>
      </rPr>
      <t>Doğalgaz Tüketimi için</t>
    </r>
  </si>
  <si>
    <r>
      <t>0 - 300.000</t>
    </r>
    <r>
      <rPr>
        <sz val="12"/>
        <rFont val="Arial"/>
        <family val="2"/>
      </rPr>
      <t xml:space="preserve"> m</t>
    </r>
    <r>
      <rPr>
        <vertAlign val="superscript"/>
        <sz val="12"/>
        <rFont val="Arial"/>
        <family val="2"/>
        <charset val="162"/>
      </rPr>
      <t>3</t>
    </r>
    <r>
      <rPr>
        <sz val="12"/>
        <rFont val="Arial"/>
        <family val="2"/>
      </rPr>
      <t>/yıl
Doğalgaz Tüketimi için</t>
    </r>
  </si>
  <si>
    <t>Ortalama 
İşletme 
Verim 
Değeri</t>
  </si>
  <si>
    <t>En Ucuz
Yakıta Göre 
Yakıt Maliyeti 
İndeksi</t>
  </si>
  <si>
    <r>
      <t>SANAYİDE</t>
    </r>
    <r>
      <rPr>
        <sz val="22"/>
        <rFont val="Arial"/>
        <family val="2"/>
        <charset val="162"/>
      </rPr>
      <t xml:space="preserve"> </t>
    </r>
    <r>
      <rPr>
        <sz val="16"/>
        <rFont val="Arial"/>
        <family val="2"/>
      </rPr>
      <t xml:space="preserve">1000 kcal ısı ihtiyacı için gerekli olan </t>
    </r>
    <r>
      <rPr>
        <b/>
        <sz val="16"/>
        <rFont val="Arial"/>
        <family val="2"/>
        <charset val="162"/>
      </rPr>
      <t>ÇEŞİTLİ YAKITLAR</t>
    </r>
    <r>
      <rPr>
        <sz val="16"/>
        <rFont val="Arial"/>
        <family val="2"/>
      </rPr>
      <t xml:space="preserve"> için </t>
    </r>
    <r>
      <rPr>
        <b/>
        <sz val="16"/>
        <rFont val="Arial"/>
        <family val="2"/>
        <charset val="162"/>
      </rPr>
      <t>MALİYET KARŞILAŞTIRMA</t>
    </r>
    <r>
      <rPr>
        <sz val="16"/>
        <rFont val="Arial"/>
        <family val="2"/>
      </rPr>
      <t xml:space="preserve"> TABLOSU</t>
    </r>
  </si>
  <si>
    <t>ABD Doları</t>
  </si>
  <si>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Doğalgaz Tüketimi için</t>
    </r>
  </si>
  <si>
    <r>
      <t>100.000.001</t>
    </r>
    <r>
      <rPr>
        <sz val="12"/>
        <rFont val="Arial"/>
        <family val="2"/>
      </rPr>
      <t xml:space="preserve"> m</t>
    </r>
    <r>
      <rPr>
        <vertAlign val="superscript"/>
        <sz val="12"/>
        <rFont val="Arial"/>
        <family val="2"/>
        <charset val="162"/>
      </rPr>
      <t>3</t>
    </r>
    <r>
      <rPr>
        <sz val="12"/>
        <rFont val="Arial"/>
        <family val="2"/>
      </rPr>
      <t>/yıl ve üstünde
Doğalgaz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</si>
  <si>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sz val="12"/>
        <rFont val="Arial"/>
        <family val="2"/>
        <charset val="162"/>
      </rPr>
      <t>Doğalgaz Tüketimi için</t>
    </r>
  </si>
  <si>
    <r>
      <t>300.001 - 1.000.000</t>
    </r>
    <r>
      <rPr>
        <sz val="12"/>
        <rFont val="Arial"/>
        <family val="2"/>
      </rPr>
      <t xml:space="preserve"> m</t>
    </r>
    <r>
      <rPr>
        <vertAlign val="superscript"/>
        <sz val="12"/>
        <rFont val="Arial"/>
        <family val="2"/>
        <charset val="162"/>
      </rPr>
      <t>3</t>
    </r>
    <r>
      <rPr>
        <sz val="12"/>
        <rFont val="Arial"/>
        <family val="2"/>
      </rPr>
      <t>/yıl
Doğalgaz Tüketimi için</t>
    </r>
  </si>
  <si>
    <r>
      <t xml:space="preserve">300.001 - 800.000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t>
    </r>
    <r>
      <rPr>
        <sz val="12"/>
        <rFont val="Arial"/>
        <family val="2"/>
        <charset val="162"/>
      </rPr>
      <t>Doğalgaz Tüketimi için</t>
    </r>
  </si>
  <si>
    <r>
      <t xml:space="preserve">Soma Kısrakdere
Manisa - </t>
    </r>
    <r>
      <rPr>
        <b/>
        <sz val="12"/>
        <rFont val="NewsGoth Cn BT"/>
        <charset val="162"/>
      </rPr>
      <t>ELİ</t>
    </r>
  </si>
  <si>
    <r>
      <t xml:space="preserve">Eskişehir
</t>
    </r>
    <r>
      <rPr>
        <b/>
        <sz val="8"/>
        <rFont val="Arial"/>
        <family val="2"/>
      </rPr>
      <t>ESGAZ</t>
    </r>
  </si>
  <si>
    <r>
      <t xml:space="preserve">Bursa
</t>
    </r>
    <r>
      <rPr>
        <b/>
        <sz val="8"/>
        <rFont val="Arial"/>
        <family val="2"/>
      </rPr>
      <t>BURSAGAZ</t>
    </r>
  </si>
  <si>
    <r>
      <t xml:space="preserve">İstanbul
</t>
    </r>
    <r>
      <rPr>
        <b/>
        <sz val="8"/>
        <rFont val="Arial"/>
        <family val="2"/>
      </rPr>
      <t>İGDAŞ</t>
    </r>
  </si>
  <si>
    <r>
      <t xml:space="preserve">Kocaeli
</t>
    </r>
    <r>
      <rPr>
        <b/>
        <sz val="8"/>
        <rFont val="Arial"/>
        <family val="2"/>
      </rPr>
      <t>İZGAZ
 GDF SUEZ</t>
    </r>
  </si>
  <si>
    <r>
      <t xml:space="preserve">Ankara
</t>
    </r>
    <r>
      <rPr>
        <b/>
        <sz val="8"/>
        <rFont val="Arial"/>
        <family val="2"/>
      </rPr>
      <t>BAŞKENT
GAZ</t>
    </r>
  </si>
  <si>
    <r>
      <t xml:space="preserve">Birim Fiyat 
</t>
    </r>
    <r>
      <rPr>
        <b/>
        <sz val="11"/>
        <rFont val="Arial"/>
        <family val="2"/>
        <charset val="162"/>
      </rPr>
      <t>Değişimi</t>
    </r>
  </si>
  <si>
    <t>Değişim Sıralaması</t>
  </si>
  <si>
    <r>
      <t xml:space="preserve">İzmit
</t>
    </r>
    <r>
      <rPr>
        <b/>
        <sz val="12"/>
        <rFont val="Arial"/>
        <family val="2"/>
      </rPr>
      <t>İZGAZ HDF SUEZ</t>
    </r>
  </si>
  <si>
    <r>
      <t xml:space="preserve">İzmit
</t>
    </r>
    <r>
      <rPr>
        <b/>
        <sz val="8"/>
        <rFont val="Arial"/>
        <family val="2"/>
      </rPr>
      <t>İZGAZ HDF SUEZ</t>
    </r>
  </si>
  <si>
    <r>
      <t xml:space="preserve">300.001-800.000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rPr>
      <t xml:space="preserve">
</t>
    </r>
    <r>
      <rPr>
        <sz val="12"/>
        <rFont val="Arial"/>
        <family val="2"/>
        <charset val="162"/>
      </rPr>
      <t>Doğalgaz Tüketimi için</t>
    </r>
  </si>
  <si>
    <r>
      <t xml:space="preserve">4.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</si>
  <si>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t xml:space="preserve">Yıllık 
</t>
    </r>
    <r>
      <rPr>
        <b/>
        <sz val="13"/>
        <rFont val="Arial"/>
        <family val="2"/>
        <charset val="162"/>
      </rPr>
      <t>Değişim</t>
    </r>
    <r>
      <rPr>
        <sz val="13"/>
        <rFont val="Arial"/>
        <family val="2"/>
        <charset val="162"/>
      </rPr>
      <t xml:space="preserve"> Oranı</t>
    </r>
  </si>
  <si>
    <t>0,723624 x 1000
8250 x 0,93</t>
  </si>
  <si>
    <r>
      <t>0,727145 x 1000</t>
    </r>
    <r>
      <rPr>
        <vertAlign val="superscript"/>
        <sz val="11"/>
        <rFont val="Arial"/>
        <family val="2"/>
      </rPr>
      <t xml:space="preserve">
</t>
    </r>
    <r>
      <rPr>
        <sz val="11"/>
        <rFont val="Arial"/>
        <family val="2"/>
      </rPr>
      <t xml:space="preserve">8.250 x 0,93 </t>
    </r>
  </si>
  <si>
    <t>0,786615 x 1000
8250 x 0,93</t>
  </si>
  <si>
    <t>0,838983 x 1000
7.000 x 0,65</t>
  </si>
  <si>
    <t>0,523000 x 1000
4.932 x 0.65</t>
  </si>
  <si>
    <t>0,333250 x 1000
4.724 x 0,65</t>
  </si>
  <si>
    <r>
      <t>0,302412 x 1000</t>
    </r>
    <r>
      <rPr>
        <vertAlign val="superscript"/>
        <sz val="11"/>
        <rFont val="Arial"/>
        <family val="2"/>
      </rPr>
      <t xml:space="preserve">
</t>
    </r>
    <r>
      <rPr>
        <sz val="11"/>
        <rFont val="Arial"/>
        <family val="2"/>
      </rPr>
      <t>860 x 0,99</t>
    </r>
  </si>
  <si>
    <r>
      <t>4,332564 x 1000</t>
    </r>
    <r>
      <rPr>
        <vertAlign val="superscript"/>
        <sz val="11"/>
        <rFont val="Arial"/>
        <family val="2"/>
      </rPr>
      <t xml:space="preserve">
</t>
    </r>
    <r>
      <rPr>
        <sz val="11"/>
        <rFont val="Arial"/>
        <family val="2"/>
      </rPr>
      <t>10,256 x 0,84</t>
    </r>
  </si>
  <si>
    <r>
      <rPr>
        <b/>
        <sz val="14"/>
        <rFont val="Arial"/>
        <family val="2"/>
        <charset val="162"/>
      </rPr>
      <t>20 Temmuz 2016</t>
    </r>
    <r>
      <rPr>
        <sz val="14"/>
        <rFont val="Arial"/>
        <family val="2"/>
        <charset val="162"/>
      </rPr>
      <t xml:space="preserve">
Tarihindeki 
Birim Fiyatları </t>
    </r>
  </si>
  <si>
    <t>1,644068 x 1000
9,562 x 0,80</t>
  </si>
  <si>
    <t xml:space="preserve">0,761549 x 1000
8250 x 0,93 </t>
  </si>
  <si>
    <t xml:space="preserve">0,779764 x 1000
8250 x 0,93 </t>
  </si>
  <si>
    <t xml:space="preserve">0,839234 x 1000
8250 x 0,93 </t>
  </si>
  <si>
    <t xml:space="preserve">0,938676 x 1000
8250 x 0,93 </t>
  </si>
  <si>
    <t xml:space="preserve">0,765659 x 1000
8250 x 0,93 </t>
  </si>
  <si>
    <t xml:space="preserve">0,889493 x 1000
8250 x 0,93 </t>
  </si>
  <si>
    <t xml:space="preserve">0,948963 x 1000
8250 x 0,93 </t>
  </si>
  <si>
    <t xml:space="preserve">0,983412 x 1000
8250 x 0,93 </t>
  </si>
  <si>
    <t xml:space="preserve">0,923942 x 1000
8250 x 0,93 </t>
  </si>
  <si>
    <t xml:space="preserve">0,754424 x 1000
8250 x 0,93 </t>
  </si>
  <si>
    <t xml:space="preserve">0,771317 x 1000
8250 x 0,93 </t>
  </si>
  <si>
    <t xml:space="preserve">0,830736 x 1000
8250 x 0,93 </t>
  </si>
  <si>
    <t xml:space="preserve">0,928111 x 1000
8250 x 0,93 </t>
  </si>
  <si>
    <t xml:space="preserve">0,883824 x 1000
8250 x 0,93 </t>
  </si>
  <si>
    <t xml:space="preserve">0,833466 x 1000
8250 x 0,93 </t>
  </si>
  <si>
    <t xml:space="preserve">0,778324 x 1000
8250 x 0,93 </t>
  </si>
  <si>
    <t xml:space="preserve">0,773996 x 1000
8250 x 0,93 </t>
  </si>
  <si>
    <t xml:space="preserve">0,759671x 1000
8250 x 0,93 </t>
  </si>
  <si>
    <t xml:space="preserve">0,747578 x 1000
8250 x 0,93 </t>
  </si>
  <si>
    <t xml:space="preserve">1,522822 x 1000
8250 x 0,93 </t>
  </si>
  <si>
    <t xml:space="preserve">1,595294 x 1000
8250 x 0,93 </t>
  </si>
  <si>
    <r>
      <t xml:space="preserve">6.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01 Temmuz 2017 tarihinde yayınlanan, 12 Temmuz 2017 tarihinde geçerli olan </t>
    </r>
    <r>
      <rPr>
        <b/>
        <sz val="11"/>
        <rFont val="Arial"/>
        <family val="2"/>
      </rPr>
      <t>İPRAGAZ</t>
    </r>
    <r>
      <rPr>
        <sz val="11"/>
        <rFont val="Arial"/>
        <family val="2"/>
      </rPr>
      <t xml:space="preserve"> fiyatlarıdır.</t>
    </r>
  </si>
  <si>
    <r>
      <t>4,193379 x 1000</t>
    </r>
    <r>
      <rPr>
        <vertAlign val="superscript"/>
        <sz val="11"/>
        <rFont val="Arial"/>
        <family val="2"/>
      </rPr>
      <t xml:space="preserve">
</t>
    </r>
    <r>
      <rPr>
        <sz val="11"/>
        <rFont val="Arial"/>
        <family val="2"/>
      </rPr>
      <t>11,000 x 0,92</t>
    </r>
  </si>
  <si>
    <r>
      <t>4,612717 x 1000</t>
    </r>
    <r>
      <rPr>
        <vertAlign val="superscript"/>
        <sz val="11"/>
        <rFont val="Arial"/>
        <family val="2"/>
      </rPr>
      <t xml:space="preserve">
</t>
    </r>
    <r>
      <rPr>
        <sz val="11"/>
        <rFont val="Arial"/>
        <family val="2"/>
      </rPr>
      <t>11,000 x 0,92</t>
    </r>
  </si>
  <si>
    <r>
      <t>5,025147 x 1000</t>
    </r>
    <r>
      <rPr>
        <vertAlign val="superscript"/>
        <sz val="11"/>
        <rFont val="Arial"/>
        <family val="2"/>
      </rPr>
      <t xml:space="preserve">
</t>
    </r>
    <r>
      <rPr>
        <sz val="11"/>
        <rFont val="Arial"/>
        <family val="2"/>
      </rPr>
      <t>11,100 x 0,92</t>
    </r>
  </si>
  <si>
    <r>
      <t>5,734463 x 1000</t>
    </r>
    <r>
      <rPr>
        <vertAlign val="superscript"/>
        <sz val="11"/>
        <rFont val="Arial"/>
        <family val="2"/>
      </rPr>
      <t xml:space="preserve">
</t>
    </r>
    <r>
      <rPr>
        <sz val="11"/>
        <rFont val="Arial"/>
        <family val="2"/>
      </rPr>
      <t>11,000 x 0,90</t>
    </r>
  </si>
  <si>
    <r>
      <t xml:space="preserve">( 27 Temmuz 2017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</si>
  <si>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27 Temmuz 2017
</t>
    </r>
    <r>
      <rPr>
        <sz val="14"/>
        <rFont val="Arial"/>
        <family val="2"/>
        <charset val="162"/>
      </rPr>
      <t>Tarihindeki
Birim Fiyat</t>
    </r>
  </si>
  <si>
    <r>
      <t>27 Temmuz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</si>
  <si>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27 Temmuz 2017
20 Temmuz 2016</t>
  </si>
  <si>
    <r>
      <t xml:space="preserve">27 Temmuz </t>
    </r>
    <r>
      <rPr>
        <b/>
        <sz val="16"/>
        <rFont val="Arial"/>
        <family val="2"/>
        <charset val="162"/>
      </rPr>
      <t>2017</t>
    </r>
    <r>
      <rPr>
        <sz val="12"/>
        <rFont val="Arial"/>
        <family val="2"/>
        <charset val="162"/>
      </rPr>
      <t xml:space="preserve"> tarihinde</t>
    </r>
  </si>
  <si>
    <r>
      <t xml:space="preserve">27 Temmuz </t>
    </r>
    <r>
      <rPr>
        <b/>
        <sz val="16"/>
        <rFont val="Arial"/>
        <family val="2"/>
        <charset val="162"/>
      </rPr>
      <t>2016</t>
    </r>
    <r>
      <rPr>
        <sz val="12"/>
        <rFont val="Arial"/>
        <family val="2"/>
        <charset val="162"/>
      </rPr>
      <t xml:space="preserve"> tarihinde</t>
    </r>
  </si>
  <si>
    <r>
      <t xml:space="preserve">3. </t>
    </r>
    <r>
      <rPr>
        <b/>
        <sz val="11"/>
        <rFont val="Arial"/>
        <family val="2"/>
        <charset val="162"/>
      </rPr>
      <t>Doğalgaz</t>
    </r>
    <r>
      <rPr>
        <sz val="11"/>
        <rFont val="Arial"/>
        <family val="2"/>
      </rPr>
      <t xml:space="preserve"> fiyatları  01 Temmuz 2017 tarinde yayınlanan, 27 Temmuz 2017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 birim hizmet amortisman bedeli 0,05555 US doları/m3, serbest tüketicilerden alınan taşıma bedeli ise; 0,0077 US doları/m3 üzerinden belirlenip, "www.baskentdogalgaz.com.tr" adresinde yayınlanan günlük fiyattır.</t>
    </r>
  </si>
  <si>
    <r>
      <t xml:space="preserve">5. </t>
    </r>
    <r>
      <rPr>
        <b/>
        <sz val="11"/>
        <rFont val="Arial"/>
        <family val="2"/>
      </rPr>
      <t xml:space="preserve">BOTAŞ </t>
    </r>
    <r>
      <rPr>
        <sz val="11"/>
        <rFont val="Arial"/>
        <family val="2"/>
      </rPr>
      <t xml:space="preserve">'ın OSB ve Sanayi Müşterilerine sattığı doğalgazın birim fiyatına 0,023 TL/Sm3 olan ÖTV dahil edilmiş, 01 Ekim 2016 tarihinde yayınlanan, 27 Temmuz 2017 tarihinde geçerli olan tarifesindeki fiyatlardır. </t>
    </r>
  </si>
  <si>
    <r>
      <t xml:space="preserve">7.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06 Temmuz 2017 tarihinde yayınlanan,27 Temmuz 2017 tarihinde geçerli olan </t>
    </r>
    <r>
      <rPr>
        <b/>
        <sz val="11"/>
        <rFont val="Arial"/>
        <family val="2"/>
        <charset val="162"/>
      </rPr>
      <t>AYGAZ ve İPRAGAZ</t>
    </r>
    <r>
      <rPr>
        <sz val="11"/>
        <rFont val="Arial"/>
        <family val="2"/>
      </rPr>
      <t xml:space="preserve"> fiyat sirkülerlerinden alınmış fiyatların ortalamasıdır. 45 kg.lık sanayi tüpünün KDV dahil 304,5 TL/adet fiyatı kullanılmıştır.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</si>
  <si>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2017 tarihinde yayınlanan, 27 Temmuz 2017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</si>
  <si>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9. </t>
    </r>
    <r>
      <rPr>
        <b/>
        <sz val="11"/>
        <rFont val="Arial"/>
        <family val="2"/>
        <charset val="162"/>
      </rPr>
      <t xml:space="preserve">Akaryakıt </t>
    </r>
    <r>
      <rPr>
        <sz val="11"/>
        <rFont val="Arial"/>
        <family val="2"/>
      </rPr>
      <t>fiyatları için EPDK tarafından açıklanan ve</t>
    </r>
    <r>
      <rPr>
        <b/>
        <sz val="11"/>
        <rFont val="Arial"/>
        <family val="2"/>
        <charset val="162"/>
      </rPr>
      <t xml:space="preserve"> SHELL TÜRKİYE</t>
    </r>
    <r>
      <rPr>
        <sz val="11"/>
        <rFont val="Arial"/>
        <family val="2"/>
      </rPr>
      <t xml:space="preserve"> tarafından tavsiye edilen 27 Temmuz 2017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</si>
  <si>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t xml:space="preserve">10. </t>
    </r>
    <r>
      <rPr>
        <b/>
        <sz val="11"/>
        <rFont val="Arial"/>
        <family val="2"/>
        <charset val="162"/>
      </rPr>
      <t>Yerli linyit kömürü</t>
    </r>
    <r>
      <rPr>
        <sz val="11"/>
        <rFont val="Arial"/>
        <family val="2"/>
      </rPr>
      <t xml:space="preserve"> fiyatları 27 Temmuz 2017 tarihinde geçerli olan </t>
    </r>
    <r>
      <rPr>
        <b/>
        <sz val="11"/>
        <rFont val="Arial"/>
        <family val="2"/>
        <charset val="162"/>
      </rPr>
      <t>TKİ - ELİ'</t>
    </r>
    <r>
      <rPr>
        <sz val="11"/>
        <rFont val="Arial"/>
        <family val="2"/>
      </rPr>
      <t>nin 01 Ocak 2017 tarihli Isınma Amaçlı (Torbalanmış) Kömürlerin İstanbul Bayi Depo Satış Fiyatları listesinden alınmış olan Soma Kısrakdere; 0,5-10 mm Yıkanmış Açık - Toz: 201 TL/ton (KDV Hariç),  10-18 mm Yıkanmış Fındık - Torba:  366 TL/ton (KDV Hariç) fiyatlarına nakliye bedeli (102,1 TL/ton) ve %15 bayi kar marjı eklenerek bulunmuş olan KDV'siz fiyattır. Alt ısıl değerler ELİ Laboratuvar Şube Müdürlüğü'nün "2012 Yılı Kümülatif Ağırlıklı Komple Analiz Değerleri" tablosundan alınmıştır.</t>
    </r>
  </si>
  <si>
    <r>
      <t xml:space="preserve">11.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27 Temmuz 2017 tarihinde geçerli olan; ceviz tipi linyit için nakliye ücreti ve KDV dahil bayi satış fiyatı 25 TL/ 25kg.torba veya 1040 TL/ton'dur.</t>
    </r>
  </si>
</sst>
</file>

<file path=xl/styles.xml><?xml version="1.0" encoding="utf-8"?>
<styleSheet xmlns="http://schemas.openxmlformats.org/spreadsheetml/2006/main">
  <numFmts count="7">
    <numFmt numFmtId="164" formatCode="0.0"/>
    <numFmt numFmtId="165" formatCode="#,##0.000000"/>
    <numFmt numFmtId="166" formatCode="0.0000"/>
    <numFmt numFmtId="167" formatCode="#,##0.0000"/>
    <numFmt numFmtId="168" formatCode="0.000000"/>
    <numFmt numFmtId="169" formatCode="0.0%"/>
    <numFmt numFmtId="170" formatCode="0.000"/>
  </numFmts>
  <fonts count="37">
    <font>
      <sz val="10"/>
      <name val="Arial"/>
      <charset val="162"/>
    </font>
    <font>
      <sz val="12"/>
      <name val="Arial"/>
      <family val="2"/>
    </font>
    <font>
      <b/>
      <sz val="20"/>
      <name val="Arial"/>
      <family val="2"/>
    </font>
    <font>
      <sz val="16"/>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sz val="14"/>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sz val="8"/>
      <name val="Arial"/>
      <family val="2"/>
    </font>
    <font>
      <b/>
      <sz val="8"/>
      <name val="Arial"/>
      <family val="2"/>
    </font>
    <font>
      <b/>
      <sz val="18"/>
      <name val="Arial"/>
      <family val="2"/>
      <charset val="162"/>
    </font>
    <font>
      <sz val="18"/>
      <name val="Arial"/>
      <family val="2"/>
      <charset val="162"/>
    </font>
  </fonts>
  <fills count="9">
    <fill>
      <patternFill patternType="none"/>
    </fill>
    <fill>
      <patternFill patternType="gray125"/>
    </fill>
    <fill>
      <patternFill patternType="solid">
        <fgColor indexed="9"/>
        <bgColor indexed="64"/>
      </patternFill>
    </fill>
    <fill>
      <patternFill patternType="solid">
        <fgColor indexed="52"/>
        <bgColor indexed="64"/>
      </patternFill>
    </fill>
    <fill>
      <patternFill patternType="solid">
        <fgColor indexed="45"/>
        <bgColor indexed="64"/>
      </patternFill>
    </fill>
    <fill>
      <patternFill patternType="solid">
        <fgColor indexed="42"/>
        <bgColor indexed="64"/>
      </patternFill>
    </fill>
    <fill>
      <patternFill patternType="solid">
        <fgColor indexed="41"/>
        <bgColor indexed="64"/>
      </patternFill>
    </fill>
    <fill>
      <patternFill patternType="solid">
        <fgColor indexed="43"/>
        <bgColor indexed="64"/>
      </patternFill>
    </fill>
    <fill>
      <patternFill patternType="solid">
        <fgColor indexed="22"/>
        <bgColor indexed="64"/>
      </patternFill>
    </fill>
  </fills>
  <borders count="78">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hair">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hair">
        <color indexed="64"/>
      </right>
      <top style="medium">
        <color indexed="64"/>
      </top>
      <bottom/>
      <diagonal/>
    </border>
    <border>
      <left/>
      <right style="hair">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s>
  <cellStyleXfs count="1">
    <xf numFmtId="0" fontId="0" fillId="0" borderId="0"/>
  </cellStyleXfs>
  <cellXfs count="177">
    <xf numFmtId="0" fontId="0" fillId="0" borderId="0" xfId="0"/>
    <xf numFmtId="0" fontId="5" fillId="0" borderId="1" xfId="0" applyFont="1" applyFill="1" applyBorder="1" applyAlignment="1">
      <alignment horizontal="center" vertical="center" wrapText="1"/>
    </xf>
    <xf numFmtId="9" fontId="8" fillId="2" borderId="2"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169" fontId="9" fillId="0" borderId="4" xfId="0" applyNumberFormat="1" applyFont="1" applyFill="1" applyBorder="1" applyAlignment="1">
      <alignment horizontal="center" vertical="center"/>
    </xf>
    <xf numFmtId="0" fontId="11"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9" fontId="8" fillId="2" borderId="8" xfId="0" applyNumberFormat="1" applyFont="1" applyFill="1" applyBorder="1" applyAlignment="1">
      <alignment horizontal="center" vertical="center"/>
    </xf>
    <xf numFmtId="0" fontId="6" fillId="2" borderId="9" xfId="0" applyFont="1" applyFill="1" applyBorder="1" applyAlignment="1">
      <alignment horizontal="center" vertical="center" wrapText="1"/>
    </xf>
    <xf numFmtId="167" fontId="6" fillId="0" borderId="10" xfId="0" applyNumberFormat="1" applyFont="1" applyFill="1" applyBorder="1" applyAlignment="1">
      <alignment vertical="center" wrapText="1"/>
    </xf>
    <xf numFmtId="169" fontId="9" fillId="0" borderId="1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8" fillId="2" borderId="13" xfId="0" applyFont="1" applyFill="1" applyBorder="1" applyAlignment="1">
      <alignment horizontal="center" vertical="center" wrapText="1"/>
    </xf>
    <xf numFmtId="164" fontId="6" fillId="2" borderId="3" xfId="0" applyNumberFormat="1" applyFont="1" applyFill="1" applyBorder="1" applyAlignment="1">
      <alignment horizontal="center" vertical="center" wrapText="1"/>
    </xf>
    <xf numFmtId="167" fontId="6" fillId="0" borderId="14" xfId="0" applyNumberFormat="1" applyFont="1" applyFill="1" applyBorder="1" applyAlignment="1">
      <alignment vertical="center" wrapText="1"/>
    </xf>
    <xf numFmtId="0" fontId="5" fillId="0" borderId="3" xfId="0" applyFont="1" applyFill="1" applyBorder="1" applyAlignment="1">
      <alignment horizontal="center" vertical="center" wrapText="1"/>
    </xf>
    <xf numFmtId="0" fontId="8" fillId="0" borderId="1" xfId="0" applyFont="1" applyFill="1" applyBorder="1"/>
    <xf numFmtId="3" fontId="6" fillId="2" borderId="3" xfId="0" applyNumberFormat="1" applyFont="1" applyFill="1" applyBorder="1" applyAlignment="1">
      <alignment horizontal="center" vertical="center" wrapText="1"/>
    </xf>
    <xf numFmtId="0" fontId="9" fillId="0" borderId="0" xfId="0" applyFont="1" applyFill="1"/>
    <xf numFmtId="0" fontId="11" fillId="0" borderId="0" xfId="0" applyFont="1" applyFill="1"/>
    <xf numFmtId="165" fontId="11" fillId="0" borderId="0" xfId="0" applyNumberFormat="1" applyFont="1" applyFill="1" applyAlignment="1">
      <alignment horizontal="center"/>
    </xf>
    <xf numFmtId="0" fontId="11" fillId="0" borderId="0" xfId="0" applyFont="1" applyFill="1" applyBorder="1" applyAlignment="1">
      <alignment horizontal="left"/>
    </xf>
    <xf numFmtId="165" fontId="11" fillId="0" borderId="0" xfId="0" applyNumberFormat="1" applyFont="1" applyFill="1"/>
    <xf numFmtId="0" fontId="11" fillId="0" borderId="0" xfId="0" applyFont="1" applyFill="1" applyAlignment="1">
      <alignment horizontal="center"/>
    </xf>
    <xf numFmtId="0" fontId="1" fillId="2" borderId="15" xfId="0" applyFont="1" applyFill="1" applyBorder="1" applyAlignment="1">
      <alignment horizontal="center" vertical="center" wrapText="1"/>
    </xf>
    <xf numFmtId="0" fontId="15" fillId="2" borderId="15" xfId="0" applyFont="1" applyFill="1" applyBorder="1" applyAlignment="1">
      <alignment horizontal="center" vertical="center" wrapText="1"/>
    </xf>
    <xf numFmtId="168" fontId="4" fillId="0" borderId="16" xfId="0" applyNumberFormat="1" applyFont="1" applyFill="1" applyBorder="1" applyAlignment="1">
      <alignment horizontal="center" vertical="center"/>
    </xf>
    <xf numFmtId="168" fontId="4" fillId="0" borderId="17" xfId="0" applyNumberFormat="1" applyFont="1" applyFill="1" applyBorder="1" applyAlignment="1">
      <alignment horizontal="center" vertical="center"/>
    </xf>
    <xf numFmtId="3" fontId="4" fillId="0" borderId="18" xfId="0" applyNumberFormat="1" applyFont="1" applyFill="1" applyBorder="1" applyAlignment="1">
      <alignment horizontal="center" vertical="center"/>
    </xf>
    <xf numFmtId="3" fontId="20" fillId="2" borderId="4" xfId="0" applyNumberFormat="1" applyFont="1" applyFill="1" applyBorder="1" applyAlignment="1">
      <alignment vertical="center" wrapText="1"/>
    </xf>
    <xf numFmtId="3" fontId="20" fillId="2" borderId="11" xfId="0" applyNumberFormat="1" applyFont="1" applyFill="1" applyBorder="1" applyAlignment="1">
      <alignment vertical="center" wrapText="1"/>
    </xf>
    <xf numFmtId="0" fontId="20" fillId="2" borderId="4" xfId="0" applyFont="1" applyFill="1" applyBorder="1" applyAlignment="1">
      <alignment vertical="center" wrapText="1"/>
    </xf>
    <xf numFmtId="0" fontId="23" fillId="2" borderId="3"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23" fillId="0" borderId="19" xfId="0" applyFont="1" applyFill="1" applyBorder="1" applyAlignment="1">
      <alignment horizontal="center" vertical="center" wrapText="1"/>
    </xf>
    <xf numFmtId="168" fontId="4" fillId="2" borderId="16" xfId="0" applyNumberFormat="1" applyFont="1" applyFill="1" applyBorder="1" applyAlignment="1">
      <alignment horizontal="center" vertical="center"/>
    </xf>
    <xf numFmtId="167" fontId="6" fillId="2" borderId="14" xfId="0" applyNumberFormat="1" applyFont="1" applyFill="1" applyBorder="1" applyAlignment="1">
      <alignment vertical="center" wrapText="1"/>
    </xf>
    <xf numFmtId="169" fontId="9" fillId="2" borderId="4" xfId="0" applyNumberFormat="1" applyFont="1" applyFill="1" applyBorder="1" applyAlignment="1">
      <alignment horizontal="center" vertical="center"/>
    </xf>
    <xf numFmtId="0" fontId="5" fillId="0"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8" fillId="2" borderId="22" xfId="0" applyFont="1" applyFill="1" applyBorder="1" applyAlignment="1">
      <alignment horizontal="center" vertical="center" wrapText="1"/>
    </xf>
    <xf numFmtId="3" fontId="20" fillId="2" borderId="19" xfId="0" applyNumberFormat="1" applyFont="1" applyFill="1" applyBorder="1" applyAlignment="1">
      <alignment vertical="center" wrapText="1"/>
    </xf>
    <xf numFmtId="9" fontId="8" fillId="2" borderId="23" xfId="0" applyNumberFormat="1" applyFont="1" applyFill="1" applyBorder="1" applyAlignment="1">
      <alignment horizontal="center" vertical="center"/>
    </xf>
    <xf numFmtId="0" fontId="6" fillId="2" borderId="24" xfId="0" applyFont="1" applyFill="1" applyBorder="1" applyAlignment="1">
      <alignment horizontal="center" vertical="center" wrapText="1"/>
    </xf>
    <xf numFmtId="168" fontId="4" fillId="0" borderId="25" xfId="0" applyNumberFormat="1" applyFont="1" applyFill="1" applyBorder="1" applyAlignment="1">
      <alignment horizontal="center" vertical="center"/>
    </xf>
    <xf numFmtId="167" fontId="6" fillId="0" borderId="26" xfId="0" applyNumberFormat="1" applyFont="1" applyFill="1" applyBorder="1" applyAlignment="1">
      <alignment vertical="center" wrapText="1"/>
    </xf>
    <xf numFmtId="169" fontId="9" fillId="0" borderId="19" xfId="0" applyNumberFormat="1" applyFont="1" applyFill="1" applyBorder="1" applyAlignment="1">
      <alignment horizontal="center" vertical="center"/>
    </xf>
    <xf numFmtId="0" fontId="5" fillId="0" borderId="27"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8" fillId="2" borderId="29" xfId="0" applyFont="1" applyFill="1" applyBorder="1" applyAlignment="1">
      <alignment horizontal="center" vertical="center" wrapText="1"/>
    </xf>
    <xf numFmtId="3" fontId="20" fillId="2" borderId="30" xfId="0" applyNumberFormat="1" applyFont="1" applyFill="1" applyBorder="1" applyAlignment="1">
      <alignment vertical="center" wrapText="1"/>
    </xf>
    <xf numFmtId="9" fontId="8" fillId="2" borderId="31" xfId="0" applyNumberFormat="1" applyFont="1" applyFill="1" applyBorder="1" applyAlignment="1">
      <alignment horizontal="center" vertical="center"/>
    </xf>
    <xf numFmtId="0" fontId="6" fillId="2" borderId="32" xfId="0" applyFont="1" applyFill="1" applyBorder="1" applyAlignment="1">
      <alignment horizontal="center" vertical="center" wrapText="1"/>
    </xf>
    <xf numFmtId="168" fontId="4" fillId="0" borderId="33" xfId="0" applyNumberFormat="1" applyFont="1" applyFill="1" applyBorder="1" applyAlignment="1">
      <alignment horizontal="center" vertical="center"/>
    </xf>
    <xf numFmtId="167" fontId="6" fillId="0" borderId="34" xfId="0" applyNumberFormat="1" applyFont="1" applyFill="1" applyBorder="1" applyAlignment="1">
      <alignment vertical="center" wrapText="1"/>
    </xf>
    <xf numFmtId="169" fontId="9" fillId="0" borderId="30" xfId="0" applyNumberFormat="1" applyFont="1" applyFill="1" applyBorder="1" applyAlignment="1">
      <alignment horizontal="center" vertical="center"/>
    </xf>
    <xf numFmtId="0" fontId="8" fillId="0" borderId="0" xfId="0" applyFont="1" applyFill="1" applyBorder="1" applyAlignment="1">
      <alignment horizontal="center" vertical="center"/>
    </xf>
    <xf numFmtId="168" fontId="8" fillId="0" borderId="0" xfId="0" applyNumberFormat="1" applyFont="1" applyFill="1"/>
    <xf numFmtId="0" fontId="9" fillId="0" borderId="18" xfId="0" applyFont="1" applyFill="1" applyBorder="1" applyAlignment="1">
      <alignment horizontal="center" vertical="center"/>
    </xf>
    <xf numFmtId="0" fontId="32" fillId="2" borderId="4" xfId="0" applyFont="1" applyFill="1" applyBorder="1" applyAlignment="1">
      <alignment horizontal="center" vertical="center"/>
    </xf>
    <xf numFmtId="0" fontId="9" fillId="0" borderId="35"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30" xfId="0" applyFont="1" applyFill="1" applyBorder="1" applyAlignment="1">
      <alignment horizontal="center" vertical="center"/>
    </xf>
    <xf numFmtId="0" fontId="32" fillId="2" borderId="19" xfId="0" applyFont="1" applyFill="1" applyBorder="1" applyAlignment="1">
      <alignment horizontal="center" vertical="center"/>
    </xf>
    <xf numFmtId="0" fontId="11" fillId="0" borderId="36" xfId="0" applyFont="1" applyFill="1" applyBorder="1" applyAlignment="1">
      <alignment vertical="center"/>
    </xf>
    <xf numFmtId="0" fontId="11" fillId="0" borderId="0" xfId="0" applyFont="1" applyFill="1" applyBorder="1" applyAlignment="1">
      <alignment vertical="center"/>
    </xf>
    <xf numFmtId="0" fontId="35" fillId="0" borderId="36" xfId="0" applyFont="1" applyFill="1" applyBorder="1" applyAlignment="1">
      <alignment horizontal="center"/>
    </xf>
    <xf numFmtId="0" fontId="8" fillId="0" borderId="36" xfId="0" applyFont="1" applyFill="1" applyBorder="1"/>
    <xf numFmtId="0" fontId="8" fillId="0" borderId="0" xfId="0" applyFont="1" applyFill="1" applyBorder="1"/>
    <xf numFmtId="0" fontId="33" fillId="2" borderId="36" xfId="0" applyFont="1" applyFill="1" applyBorder="1" applyAlignment="1">
      <alignment horizontal="center" vertical="center" wrapText="1"/>
    </xf>
    <xf numFmtId="0" fontId="18" fillId="3" borderId="0" xfId="0" applyFont="1" applyFill="1" applyBorder="1" applyAlignment="1">
      <alignment horizontal="left"/>
    </xf>
    <xf numFmtId="165" fontId="22" fillId="4" borderId="0" xfId="0" applyNumberFormat="1" applyFont="1" applyFill="1" applyBorder="1" applyAlignment="1">
      <alignment horizontal="left" vertical="center" wrapText="1"/>
    </xf>
    <xf numFmtId="0" fontId="33" fillId="0" borderId="36" xfId="0" applyFont="1" applyFill="1" applyBorder="1"/>
    <xf numFmtId="0" fontId="8" fillId="0" borderId="0" xfId="0" applyFont="1" applyFill="1" applyBorder="1" applyAlignment="1">
      <alignment horizontal="left" vertical="center"/>
    </xf>
    <xf numFmtId="165" fontId="22" fillId="5" borderId="0" xfId="0" applyNumberFormat="1" applyFont="1" applyFill="1" applyBorder="1" applyAlignment="1">
      <alignment horizontal="left" vertical="center" wrapText="1"/>
    </xf>
    <xf numFmtId="0" fontId="8" fillId="0" borderId="0" xfId="0" applyFont="1" applyFill="1" applyBorder="1" applyAlignment="1">
      <alignment horizontal="left"/>
    </xf>
    <xf numFmtId="165" fontId="22" fillId="6" borderId="0" xfId="0" applyNumberFormat="1" applyFont="1" applyFill="1" applyBorder="1" applyAlignment="1">
      <alignment horizontal="left" vertical="center" wrapText="1"/>
    </xf>
    <xf numFmtId="0" fontId="18" fillId="7" borderId="0" xfId="0" applyFont="1" applyFill="1" applyBorder="1" applyAlignment="1">
      <alignment horizontal="left"/>
    </xf>
    <xf numFmtId="170" fontId="18" fillId="8" borderId="0" xfId="0" applyNumberFormat="1" applyFont="1" applyFill="1" applyBorder="1" applyAlignment="1">
      <alignment horizontal="center" vertical="center"/>
    </xf>
    <xf numFmtId="0" fontId="9" fillId="0" borderId="36" xfId="0" applyFont="1" applyFill="1" applyBorder="1"/>
    <xf numFmtId="0" fontId="9" fillId="0" borderId="0" xfId="0" applyFont="1" applyFill="1" applyBorder="1"/>
    <xf numFmtId="0" fontId="23" fillId="0" borderId="36" xfId="0" applyFont="1" applyFill="1" applyBorder="1" applyAlignment="1">
      <alignment vertical="center"/>
    </xf>
    <xf numFmtId="0" fontId="19" fillId="0" borderId="37" xfId="0" applyFont="1" applyFill="1" applyBorder="1" applyAlignment="1">
      <alignment horizontal="center" vertical="center" wrapText="1"/>
    </xf>
    <xf numFmtId="165" fontId="22" fillId="2" borderId="2" xfId="0" applyNumberFormat="1" applyFont="1" applyFill="1" applyBorder="1" applyAlignment="1">
      <alignment horizontal="right" vertical="center" wrapText="1"/>
    </xf>
    <xf numFmtId="165" fontId="26" fillId="2" borderId="2" xfId="0" applyNumberFormat="1" applyFont="1" applyFill="1" applyBorder="1" applyAlignment="1">
      <alignment horizontal="right" vertical="center" wrapText="1"/>
    </xf>
    <xf numFmtId="165" fontId="22" fillId="2" borderId="3" xfId="0" applyNumberFormat="1" applyFont="1" applyFill="1" applyBorder="1" applyAlignment="1">
      <alignment horizontal="right" vertical="center" wrapText="1"/>
    </xf>
    <xf numFmtId="165" fontId="22" fillId="2" borderId="31" xfId="0" applyNumberFormat="1" applyFont="1" applyFill="1" applyBorder="1" applyAlignment="1">
      <alignment horizontal="right" vertical="center" wrapText="1"/>
    </xf>
    <xf numFmtId="165" fontId="22" fillId="2" borderId="8" xfId="0" applyNumberFormat="1" applyFont="1" applyFill="1" applyBorder="1" applyAlignment="1">
      <alignment horizontal="right" vertical="center" wrapText="1"/>
    </xf>
    <xf numFmtId="165" fontId="22" fillId="2" borderId="23" xfId="0" applyNumberFormat="1" applyFont="1" applyFill="1" applyBorder="1" applyAlignment="1">
      <alignment horizontal="right" vertical="center" wrapText="1"/>
    </xf>
    <xf numFmtId="165" fontId="18" fillId="2" borderId="31" xfId="0" applyNumberFormat="1" applyFont="1" applyFill="1" applyBorder="1" applyAlignment="1">
      <alignment horizontal="right" vertical="center" wrapText="1"/>
    </xf>
    <xf numFmtId="165" fontId="18" fillId="2" borderId="2" xfId="0" applyNumberFormat="1" applyFont="1" applyFill="1" applyBorder="1" applyAlignment="1">
      <alignment horizontal="right" vertical="center" wrapText="1"/>
    </xf>
    <xf numFmtId="165" fontId="18" fillId="2" borderId="23" xfId="0" applyNumberFormat="1" applyFont="1" applyFill="1" applyBorder="1" applyAlignment="1">
      <alignment horizontal="right" vertical="center" wrapText="1"/>
    </xf>
    <xf numFmtId="0" fontId="27" fillId="0" borderId="3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30" xfId="0" applyFont="1" applyFill="1" applyBorder="1" applyAlignment="1">
      <alignment horizontal="center" vertical="center"/>
    </xf>
    <xf numFmtId="0" fontId="17" fillId="0" borderId="38" xfId="0" applyFont="1" applyFill="1" applyBorder="1" applyAlignment="1">
      <alignment horizontal="center" vertical="center" wrapText="1"/>
    </xf>
    <xf numFmtId="0" fontId="17" fillId="0" borderId="39" xfId="0" applyFont="1" applyFill="1" applyBorder="1" applyAlignment="1">
      <alignment horizontal="center" vertical="center" wrapText="1"/>
    </xf>
    <xf numFmtId="0" fontId="6" fillId="0" borderId="40" xfId="0" applyFont="1" applyFill="1" applyBorder="1" applyAlignment="1">
      <alignment horizontal="left" vertical="center" wrapText="1"/>
    </xf>
    <xf numFmtId="0" fontId="6" fillId="0" borderId="41" xfId="0" applyFont="1" applyFill="1" applyBorder="1" applyAlignment="1">
      <alignment horizontal="left" vertical="center"/>
    </xf>
    <xf numFmtId="0" fontId="6" fillId="0" borderId="42" xfId="0" applyFont="1" applyFill="1" applyBorder="1" applyAlignment="1">
      <alignment horizontal="left" vertical="center"/>
    </xf>
    <xf numFmtId="0" fontId="6" fillId="0" borderId="43" xfId="0" applyFont="1" applyFill="1" applyBorder="1" applyAlignment="1">
      <alignment horizontal="left" vertical="center" wrapText="1"/>
    </xf>
    <xf numFmtId="0" fontId="6" fillId="0" borderId="44" xfId="0" applyFont="1" applyFill="1" applyBorder="1" applyAlignment="1">
      <alignment horizontal="left" vertical="center"/>
    </xf>
    <xf numFmtId="0" fontId="6" fillId="0" borderId="45" xfId="0" applyFont="1" applyFill="1" applyBorder="1" applyAlignment="1">
      <alignment horizontal="left" vertical="center"/>
    </xf>
    <xf numFmtId="167" fontId="18" fillId="0" borderId="46" xfId="0" applyNumberFormat="1" applyFont="1" applyFill="1" applyBorder="1" applyAlignment="1">
      <alignment horizontal="right" vertical="center"/>
    </xf>
    <xf numFmtId="167" fontId="18" fillId="0" borderId="47" xfId="0" applyNumberFormat="1" applyFont="1" applyFill="1" applyBorder="1" applyAlignment="1">
      <alignment horizontal="right" vertical="center"/>
    </xf>
    <xf numFmtId="166" fontId="18" fillId="0" borderId="48" xfId="0" applyNumberFormat="1" applyFont="1" applyFill="1" applyBorder="1" applyAlignment="1">
      <alignment horizontal="right" vertical="center" wrapText="1"/>
    </xf>
    <xf numFmtId="166" fontId="18" fillId="0" borderId="49" xfId="0" applyNumberFormat="1" applyFont="1" applyFill="1" applyBorder="1" applyAlignment="1">
      <alignment horizontal="right" vertical="center" wrapText="1"/>
    </xf>
    <xf numFmtId="0" fontId="32" fillId="0" borderId="49" xfId="0" applyFont="1" applyFill="1" applyBorder="1" applyAlignment="1">
      <alignment horizontal="left" vertical="center" wrapText="1"/>
    </xf>
    <xf numFmtId="0" fontId="32" fillId="0" borderId="50" xfId="0" applyFont="1" applyFill="1" applyBorder="1" applyAlignment="1">
      <alignment horizontal="left" vertical="center" wrapText="1"/>
    </xf>
    <xf numFmtId="167" fontId="18" fillId="0" borderId="48" xfId="0" applyNumberFormat="1" applyFont="1" applyFill="1" applyBorder="1" applyAlignment="1">
      <alignment horizontal="right" vertical="center"/>
    </xf>
    <xf numFmtId="167" fontId="18" fillId="0" borderId="49" xfId="0" applyNumberFormat="1" applyFont="1" applyFill="1" applyBorder="1" applyAlignment="1">
      <alignment horizontal="right" vertical="center"/>
    </xf>
    <xf numFmtId="0" fontId="12" fillId="0" borderId="51" xfId="0" applyFont="1" applyFill="1" applyBorder="1" applyAlignment="1">
      <alignment horizontal="left"/>
    </xf>
    <xf numFmtId="0" fontId="12" fillId="0" borderId="52" xfId="0" applyFont="1" applyFill="1" applyBorder="1" applyAlignment="1">
      <alignment horizontal="left"/>
    </xf>
    <xf numFmtId="0" fontId="12" fillId="0" borderId="53" xfId="0" applyFont="1" applyFill="1" applyBorder="1" applyAlignment="1">
      <alignment horizontal="left"/>
    </xf>
    <xf numFmtId="0" fontId="32" fillId="0" borderId="47" xfId="0" applyFont="1" applyFill="1" applyBorder="1" applyAlignment="1">
      <alignment horizontal="left" vertical="center" wrapText="1"/>
    </xf>
    <xf numFmtId="0" fontId="32" fillId="0" borderId="54" xfId="0" applyFont="1" applyFill="1" applyBorder="1" applyAlignment="1">
      <alignment horizontal="left"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166" fontId="18" fillId="0" borderId="46" xfId="0" applyNumberFormat="1" applyFont="1" applyFill="1" applyBorder="1" applyAlignment="1">
      <alignment horizontal="right" vertical="center" wrapText="1"/>
    </xf>
    <xf numFmtId="166" fontId="18" fillId="0" borderId="47" xfId="0" applyNumberFormat="1" applyFont="1" applyFill="1" applyBorder="1" applyAlignment="1">
      <alignment horizontal="right" vertical="center" wrapText="1"/>
    </xf>
    <xf numFmtId="9" fontId="29" fillId="0" borderId="46" xfId="0" applyNumberFormat="1" applyFont="1" applyFill="1" applyBorder="1" applyAlignment="1">
      <alignment horizontal="center" vertical="center"/>
    </xf>
    <xf numFmtId="9" fontId="29" fillId="0" borderId="58" xfId="0" applyNumberFormat="1" applyFont="1" applyFill="1" applyBorder="1" applyAlignment="1">
      <alignment horizontal="center" vertical="center"/>
    </xf>
    <xf numFmtId="9" fontId="29" fillId="0" borderId="48" xfId="0" applyNumberFormat="1" applyFont="1" applyFill="1" applyBorder="1" applyAlignment="1">
      <alignment horizontal="center" vertical="center"/>
    </xf>
    <xf numFmtId="9" fontId="29" fillId="0" borderId="59" xfId="0" applyNumberFormat="1" applyFont="1" applyFill="1" applyBorder="1" applyAlignment="1">
      <alignment horizontal="center" vertical="center"/>
    </xf>
    <xf numFmtId="0" fontId="6" fillId="0" borderId="44" xfId="0" applyFont="1" applyFill="1" applyBorder="1" applyAlignment="1">
      <alignment horizontal="left" vertical="center" wrapText="1"/>
    </xf>
    <xf numFmtId="0" fontId="6" fillId="0" borderId="45" xfId="0" applyFont="1" applyFill="1" applyBorder="1" applyAlignment="1">
      <alignment horizontal="left" vertical="center" wrapText="1"/>
    </xf>
    <xf numFmtId="0" fontId="14" fillId="0" borderId="48" xfId="0" applyFont="1" applyFill="1" applyBorder="1" applyAlignment="1">
      <alignment horizontal="center" vertical="center" wrapText="1"/>
    </xf>
    <xf numFmtId="0" fontId="14" fillId="0" borderId="49" xfId="0" applyFont="1" applyFill="1" applyBorder="1" applyAlignment="1">
      <alignment horizontal="center" vertical="center" wrapText="1"/>
    </xf>
    <xf numFmtId="0" fontId="14" fillId="0" borderId="50" xfId="0" applyFont="1" applyFill="1" applyBorder="1" applyAlignment="1">
      <alignment horizontal="center" vertical="center" wrapText="1"/>
    </xf>
    <xf numFmtId="0" fontId="30" fillId="0" borderId="60" xfId="0" applyFont="1" applyFill="1" applyBorder="1" applyAlignment="1">
      <alignment horizontal="center" vertical="center" wrapText="1"/>
    </xf>
    <xf numFmtId="0" fontId="30" fillId="0" borderId="61" xfId="0" applyFont="1" applyFill="1" applyBorder="1" applyAlignment="1">
      <alignment horizontal="center" vertical="center" wrapText="1"/>
    </xf>
    <xf numFmtId="0" fontId="30" fillId="0" borderId="62" xfId="0" applyFont="1" applyFill="1" applyBorder="1" applyAlignment="1">
      <alignment horizontal="center" vertical="center" wrapText="1"/>
    </xf>
    <xf numFmtId="0" fontId="30" fillId="0" borderId="51" xfId="0" applyFont="1" applyFill="1" applyBorder="1" applyAlignment="1">
      <alignment horizontal="center" vertical="center" wrapText="1"/>
    </xf>
    <xf numFmtId="0" fontId="30" fillId="0" borderId="63"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30" fillId="0" borderId="10" xfId="0" applyFont="1" applyFill="1" applyBorder="1" applyAlignment="1">
      <alignment horizontal="center" vertical="center" wrapText="1"/>
    </xf>
    <xf numFmtId="165" fontId="20" fillId="0" borderId="40" xfId="0" applyNumberFormat="1" applyFont="1" applyFill="1" applyBorder="1" applyAlignment="1">
      <alignment horizontal="center" vertical="center" wrapText="1"/>
    </xf>
    <xf numFmtId="165" fontId="20" fillId="0" borderId="41" xfId="0" applyNumberFormat="1" applyFont="1" applyFill="1" applyBorder="1" applyAlignment="1">
      <alignment horizontal="center" vertical="center" wrapText="1"/>
    </xf>
    <xf numFmtId="165" fontId="20" fillId="0" borderId="42" xfId="0" applyNumberFormat="1" applyFont="1" applyFill="1" applyBorder="1" applyAlignment="1">
      <alignment horizontal="center" vertical="center" wrapText="1"/>
    </xf>
    <xf numFmtId="0" fontId="35" fillId="0" borderId="71" xfId="0" applyFont="1" applyFill="1" applyBorder="1" applyAlignment="1">
      <alignment horizontal="center" vertical="center"/>
    </xf>
    <xf numFmtId="0" fontId="35" fillId="0" borderId="72" xfId="0" applyFont="1" applyFill="1" applyBorder="1" applyAlignment="1">
      <alignment horizontal="center" vertical="center"/>
    </xf>
    <xf numFmtId="0" fontId="35" fillId="0" borderId="73" xfId="0" applyFont="1" applyFill="1" applyBorder="1" applyAlignment="1">
      <alignment horizontal="center" vertical="center"/>
    </xf>
    <xf numFmtId="0" fontId="19" fillId="0" borderId="43" xfId="0" applyFont="1" applyFill="1" applyBorder="1" applyAlignment="1">
      <alignment horizontal="left" vertical="center" wrapText="1"/>
    </xf>
    <xf numFmtId="0" fontId="19" fillId="0" borderId="44" xfId="0" applyFont="1" applyFill="1" applyBorder="1" applyAlignment="1">
      <alignment horizontal="left" vertical="center" wrapText="1"/>
    </xf>
    <xf numFmtId="0" fontId="19" fillId="0" borderId="45" xfId="0" applyFont="1" applyFill="1" applyBorder="1" applyAlignment="1">
      <alignment horizontal="left" vertical="center" wrapText="1"/>
    </xf>
    <xf numFmtId="0" fontId="14" fillId="0" borderId="60" xfId="0" applyFont="1" applyFill="1" applyBorder="1" applyAlignment="1">
      <alignment horizontal="center" vertical="center" wrapText="1"/>
    </xf>
    <xf numFmtId="0" fontId="14" fillId="0" borderId="61" xfId="0" applyFont="1" applyFill="1" applyBorder="1" applyAlignment="1">
      <alignment horizontal="center" vertical="center" wrapText="1"/>
    </xf>
    <xf numFmtId="0" fontId="14" fillId="0" borderId="62"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41"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7" fillId="0" borderId="51" xfId="0" applyFont="1" applyFill="1" applyBorder="1" applyAlignment="1">
      <alignment horizontal="center" vertical="center" wrapText="1"/>
    </xf>
    <xf numFmtId="0" fontId="17" fillId="0" borderId="74" xfId="0" applyFont="1" applyFill="1" applyBorder="1" applyAlignment="1">
      <alignment horizontal="center" vertical="center" wrapText="1"/>
    </xf>
    <xf numFmtId="0" fontId="17" fillId="0" borderId="71" xfId="0" applyFont="1" applyFill="1" applyBorder="1" applyAlignment="1">
      <alignment horizontal="center" vertical="center" wrapText="1"/>
    </xf>
    <xf numFmtId="0" fontId="17" fillId="0" borderId="75" xfId="0" applyFont="1" applyFill="1" applyBorder="1" applyAlignment="1">
      <alignment horizontal="center" vertical="center" wrapText="1"/>
    </xf>
    <xf numFmtId="0" fontId="17" fillId="0" borderId="76" xfId="0" applyFont="1" applyFill="1" applyBorder="1" applyAlignment="1">
      <alignment horizontal="center" vertical="center" wrapText="1"/>
    </xf>
    <xf numFmtId="0" fontId="17" fillId="0" borderId="77" xfId="0" applyFont="1" applyFill="1" applyBorder="1" applyAlignment="1">
      <alignment horizontal="center" vertical="center" wrapText="1"/>
    </xf>
    <xf numFmtId="0" fontId="26" fillId="0" borderId="64" xfId="0" applyFont="1" applyFill="1" applyBorder="1" applyAlignment="1">
      <alignment horizontal="center" vertical="center" wrapText="1"/>
    </xf>
    <xf numFmtId="0" fontId="20" fillId="0" borderId="65" xfId="0" applyFont="1" applyFill="1" applyBorder="1" applyAlignment="1">
      <alignment horizontal="center" vertical="center" wrapText="1"/>
    </xf>
    <xf numFmtId="0" fontId="20" fillId="0" borderId="22"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17" fillId="0" borderId="66" xfId="0" applyFont="1" applyFill="1" applyBorder="1" applyAlignment="1">
      <alignment horizontal="center" vertical="center" wrapText="1"/>
    </xf>
    <xf numFmtId="0" fontId="17" fillId="0" borderId="67" xfId="0" applyFont="1" applyFill="1" applyBorder="1" applyAlignment="1">
      <alignment horizontal="center" vertical="center" wrapText="1"/>
    </xf>
    <xf numFmtId="0" fontId="22" fillId="0" borderId="68" xfId="0" applyFont="1" applyFill="1" applyBorder="1" applyAlignment="1">
      <alignment horizontal="center" vertical="center" wrapText="1"/>
    </xf>
    <xf numFmtId="0" fontId="22" fillId="0" borderId="25" xfId="0" applyFont="1" applyFill="1" applyBorder="1" applyAlignment="1">
      <alignment horizontal="center" vertical="center" wrapText="1"/>
    </xf>
    <xf numFmtId="0" fontId="17" fillId="0" borderId="69" xfId="0" applyFont="1" applyFill="1" applyBorder="1" applyAlignment="1">
      <alignment horizontal="center" vertical="center" wrapText="1"/>
    </xf>
    <xf numFmtId="0" fontId="17" fillId="0" borderId="70" xfId="0" applyFont="1" applyFill="1" applyBorder="1" applyAlignment="1">
      <alignment horizontal="center" vertical="center" wrapText="1"/>
    </xf>
    <xf numFmtId="167" fontId="20" fillId="0" borderId="64" xfId="0" applyNumberFormat="1" applyFont="1" applyFill="1" applyBorder="1" applyAlignment="1">
      <alignment horizontal="center" vertical="center" wrapText="1"/>
    </xf>
    <xf numFmtId="167" fontId="17" fillId="0" borderId="68" xfId="0" applyNumberFormat="1" applyFont="1" applyFill="1" applyBorder="1" applyAlignment="1">
      <alignment horizontal="center" vertical="center" wrapText="1"/>
    </xf>
    <xf numFmtId="167" fontId="17" fillId="0" borderId="22" xfId="0" applyNumberFormat="1" applyFont="1" applyFill="1" applyBorder="1" applyAlignment="1">
      <alignment horizontal="center" vertical="center" wrapText="1"/>
    </xf>
    <xf numFmtId="167" fontId="17" fillId="0" borderId="25" xfId="0" applyNumberFormat="1" applyFont="1" applyFill="1" applyBorder="1" applyAlignment="1">
      <alignment horizontal="center" vertical="center" wrapText="1"/>
    </xf>
    <xf numFmtId="0" fontId="17" fillId="0" borderId="65" xfId="0" applyFont="1" applyFill="1" applyBorder="1" applyAlignment="1">
      <alignment horizontal="center" vertical="center" wrapText="1"/>
    </xf>
    <xf numFmtId="0" fontId="17" fillId="0" borderId="3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200025</xdr:colOff>
      <xdr:row>5</xdr:row>
      <xdr:rowOff>257175</xdr:rowOff>
    </xdr:from>
    <xdr:to>
      <xdr:col>7</xdr:col>
      <xdr:colOff>942975</xdr:colOff>
      <xdr:row>5</xdr:row>
      <xdr:rowOff>257175</xdr:rowOff>
    </xdr:to>
    <xdr:sp macro="" textlink="">
      <xdr:nvSpPr>
        <xdr:cNvPr id="19638" name="Line 1"/>
        <xdr:cNvSpPr>
          <a:spLocks noChangeShapeType="1"/>
        </xdr:cNvSpPr>
      </xdr:nvSpPr>
      <xdr:spPr bwMode="auto">
        <a:xfrm>
          <a:off x="7839075" y="2390775"/>
          <a:ext cx="74295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4</xdr:row>
      <xdr:rowOff>0</xdr:rowOff>
    </xdr:from>
    <xdr:to>
      <xdr:col>7</xdr:col>
      <xdr:colOff>904875</xdr:colOff>
      <xdr:row>4</xdr:row>
      <xdr:rowOff>0</xdr:rowOff>
    </xdr:to>
    <xdr:sp macro="" textlink="">
      <xdr:nvSpPr>
        <xdr:cNvPr id="19639" name="Line 3"/>
        <xdr:cNvSpPr>
          <a:spLocks noChangeShapeType="1"/>
        </xdr:cNvSpPr>
      </xdr:nvSpPr>
      <xdr:spPr bwMode="auto">
        <a:xfrm>
          <a:off x="7858125" y="1657350"/>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15</xdr:row>
      <xdr:rowOff>219075</xdr:rowOff>
    </xdr:from>
    <xdr:to>
      <xdr:col>7</xdr:col>
      <xdr:colOff>923925</xdr:colOff>
      <xdr:row>15</xdr:row>
      <xdr:rowOff>219075</xdr:rowOff>
    </xdr:to>
    <xdr:sp macro="" textlink="">
      <xdr:nvSpPr>
        <xdr:cNvPr id="19640" name="Line 4"/>
        <xdr:cNvSpPr>
          <a:spLocks noChangeShapeType="1"/>
        </xdr:cNvSpPr>
      </xdr:nvSpPr>
      <xdr:spPr bwMode="auto">
        <a:xfrm>
          <a:off x="7867650" y="67341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257175</xdr:colOff>
      <xdr:row>7</xdr:row>
      <xdr:rowOff>238125</xdr:rowOff>
    </xdr:from>
    <xdr:to>
      <xdr:col>7</xdr:col>
      <xdr:colOff>952500</xdr:colOff>
      <xdr:row>7</xdr:row>
      <xdr:rowOff>238125</xdr:rowOff>
    </xdr:to>
    <xdr:sp macro="" textlink="">
      <xdr:nvSpPr>
        <xdr:cNvPr id="19641" name="Line 5"/>
        <xdr:cNvSpPr>
          <a:spLocks noChangeShapeType="1"/>
        </xdr:cNvSpPr>
      </xdr:nvSpPr>
      <xdr:spPr bwMode="auto">
        <a:xfrm>
          <a:off x="7896225" y="32480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257175</xdr:colOff>
      <xdr:row>34</xdr:row>
      <xdr:rowOff>0</xdr:rowOff>
    </xdr:from>
    <xdr:to>
      <xdr:col>7</xdr:col>
      <xdr:colOff>952500</xdr:colOff>
      <xdr:row>34</xdr:row>
      <xdr:rowOff>0</xdr:rowOff>
    </xdr:to>
    <xdr:sp macro="" textlink="">
      <xdr:nvSpPr>
        <xdr:cNvPr id="19642" name="Line 6"/>
        <xdr:cNvSpPr>
          <a:spLocks noChangeShapeType="1"/>
        </xdr:cNvSpPr>
      </xdr:nvSpPr>
      <xdr:spPr bwMode="auto">
        <a:xfrm>
          <a:off x="7896225" y="149733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16</xdr:row>
      <xdr:rowOff>219075</xdr:rowOff>
    </xdr:from>
    <xdr:to>
      <xdr:col>7</xdr:col>
      <xdr:colOff>923925</xdr:colOff>
      <xdr:row>16</xdr:row>
      <xdr:rowOff>219075</xdr:rowOff>
    </xdr:to>
    <xdr:sp macro="" textlink="">
      <xdr:nvSpPr>
        <xdr:cNvPr id="19643" name="Line 7"/>
        <xdr:cNvSpPr>
          <a:spLocks noChangeShapeType="1"/>
        </xdr:cNvSpPr>
      </xdr:nvSpPr>
      <xdr:spPr bwMode="auto">
        <a:xfrm>
          <a:off x="7867650" y="76295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24</xdr:row>
      <xdr:rowOff>228600</xdr:rowOff>
    </xdr:from>
    <xdr:to>
      <xdr:col>7</xdr:col>
      <xdr:colOff>914400</xdr:colOff>
      <xdr:row>24</xdr:row>
      <xdr:rowOff>228600</xdr:rowOff>
    </xdr:to>
    <xdr:sp macro="" textlink="">
      <xdr:nvSpPr>
        <xdr:cNvPr id="19644" name="Line 8"/>
        <xdr:cNvSpPr>
          <a:spLocks noChangeShapeType="1"/>
        </xdr:cNvSpPr>
      </xdr:nvSpPr>
      <xdr:spPr bwMode="auto">
        <a:xfrm>
          <a:off x="7858125" y="107061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28</xdr:row>
      <xdr:rowOff>228600</xdr:rowOff>
    </xdr:from>
    <xdr:to>
      <xdr:col>7</xdr:col>
      <xdr:colOff>952500</xdr:colOff>
      <xdr:row>28</xdr:row>
      <xdr:rowOff>228600</xdr:rowOff>
    </xdr:to>
    <xdr:sp macro="" textlink="">
      <xdr:nvSpPr>
        <xdr:cNvPr id="19645" name="Line 10"/>
        <xdr:cNvSpPr>
          <a:spLocks noChangeShapeType="1"/>
        </xdr:cNvSpPr>
      </xdr:nvSpPr>
      <xdr:spPr bwMode="auto">
        <a:xfrm>
          <a:off x="7877175" y="12477750"/>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34</xdr:row>
      <xdr:rowOff>0</xdr:rowOff>
    </xdr:from>
    <xdr:to>
      <xdr:col>7</xdr:col>
      <xdr:colOff>933450</xdr:colOff>
      <xdr:row>34</xdr:row>
      <xdr:rowOff>0</xdr:rowOff>
    </xdr:to>
    <xdr:sp macro="" textlink="">
      <xdr:nvSpPr>
        <xdr:cNvPr id="19646" name="Line 11"/>
        <xdr:cNvSpPr>
          <a:spLocks noChangeShapeType="1"/>
        </xdr:cNvSpPr>
      </xdr:nvSpPr>
      <xdr:spPr bwMode="auto">
        <a:xfrm>
          <a:off x="7858125" y="14973300"/>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29</xdr:row>
      <xdr:rowOff>238125</xdr:rowOff>
    </xdr:from>
    <xdr:to>
      <xdr:col>7</xdr:col>
      <xdr:colOff>923925</xdr:colOff>
      <xdr:row>29</xdr:row>
      <xdr:rowOff>238125</xdr:rowOff>
    </xdr:to>
    <xdr:sp macro="" textlink="">
      <xdr:nvSpPr>
        <xdr:cNvPr id="19647" name="Line 12"/>
        <xdr:cNvSpPr>
          <a:spLocks noChangeShapeType="1"/>
        </xdr:cNvSpPr>
      </xdr:nvSpPr>
      <xdr:spPr bwMode="auto">
        <a:xfrm>
          <a:off x="7877175" y="12925425"/>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276225</xdr:colOff>
      <xdr:row>30</xdr:row>
      <xdr:rowOff>257175</xdr:rowOff>
    </xdr:from>
    <xdr:to>
      <xdr:col>7</xdr:col>
      <xdr:colOff>962025</xdr:colOff>
      <xdr:row>30</xdr:row>
      <xdr:rowOff>257175</xdr:rowOff>
    </xdr:to>
    <xdr:sp macro="" textlink="">
      <xdr:nvSpPr>
        <xdr:cNvPr id="19648" name="Line 13"/>
        <xdr:cNvSpPr>
          <a:spLocks noChangeShapeType="1"/>
        </xdr:cNvSpPr>
      </xdr:nvSpPr>
      <xdr:spPr bwMode="auto">
        <a:xfrm>
          <a:off x="7915275" y="13877925"/>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31</xdr:row>
      <xdr:rowOff>228600</xdr:rowOff>
    </xdr:from>
    <xdr:to>
      <xdr:col>7</xdr:col>
      <xdr:colOff>952500</xdr:colOff>
      <xdr:row>31</xdr:row>
      <xdr:rowOff>228600</xdr:rowOff>
    </xdr:to>
    <xdr:sp macro="" textlink="">
      <xdr:nvSpPr>
        <xdr:cNvPr id="19649" name="Line 14"/>
        <xdr:cNvSpPr>
          <a:spLocks noChangeShapeType="1"/>
        </xdr:cNvSpPr>
      </xdr:nvSpPr>
      <xdr:spPr bwMode="auto">
        <a:xfrm>
          <a:off x="7905750" y="13392150"/>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32</xdr:row>
      <xdr:rowOff>228600</xdr:rowOff>
    </xdr:from>
    <xdr:to>
      <xdr:col>7</xdr:col>
      <xdr:colOff>923925</xdr:colOff>
      <xdr:row>32</xdr:row>
      <xdr:rowOff>228600</xdr:rowOff>
    </xdr:to>
    <xdr:sp macro="" textlink="">
      <xdr:nvSpPr>
        <xdr:cNvPr id="19650" name="Line 15"/>
        <xdr:cNvSpPr>
          <a:spLocks noChangeShapeType="1"/>
        </xdr:cNvSpPr>
      </xdr:nvSpPr>
      <xdr:spPr bwMode="auto">
        <a:xfrm>
          <a:off x="7877175" y="14325600"/>
          <a:ext cx="6858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33</xdr:row>
      <xdr:rowOff>238125</xdr:rowOff>
    </xdr:from>
    <xdr:to>
      <xdr:col>7</xdr:col>
      <xdr:colOff>952500</xdr:colOff>
      <xdr:row>33</xdr:row>
      <xdr:rowOff>238125</xdr:rowOff>
    </xdr:to>
    <xdr:sp macro="" textlink="">
      <xdr:nvSpPr>
        <xdr:cNvPr id="19651" name="Line 16"/>
        <xdr:cNvSpPr>
          <a:spLocks noChangeShapeType="1"/>
        </xdr:cNvSpPr>
      </xdr:nvSpPr>
      <xdr:spPr bwMode="auto">
        <a:xfrm>
          <a:off x="7877175" y="1477327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180975</xdr:colOff>
      <xdr:row>35</xdr:row>
      <xdr:rowOff>219075</xdr:rowOff>
    </xdr:from>
    <xdr:to>
      <xdr:col>7</xdr:col>
      <xdr:colOff>904875</xdr:colOff>
      <xdr:row>35</xdr:row>
      <xdr:rowOff>219075</xdr:rowOff>
    </xdr:to>
    <xdr:sp macro="" textlink="">
      <xdr:nvSpPr>
        <xdr:cNvPr id="19652" name="Line 18"/>
        <xdr:cNvSpPr>
          <a:spLocks noChangeShapeType="1"/>
        </xdr:cNvSpPr>
      </xdr:nvSpPr>
      <xdr:spPr bwMode="auto">
        <a:xfrm>
          <a:off x="7820025" y="15630525"/>
          <a:ext cx="72390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37</xdr:row>
      <xdr:rowOff>257175</xdr:rowOff>
    </xdr:from>
    <xdr:to>
      <xdr:col>7</xdr:col>
      <xdr:colOff>1000125</xdr:colOff>
      <xdr:row>37</xdr:row>
      <xdr:rowOff>257175</xdr:rowOff>
    </xdr:to>
    <xdr:sp macro="" textlink="">
      <xdr:nvSpPr>
        <xdr:cNvPr id="19653" name="Line 19"/>
        <xdr:cNvSpPr>
          <a:spLocks noChangeShapeType="1"/>
        </xdr:cNvSpPr>
      </xdr:nvSpPr>
      <xdr:spPr bwMode="auto">
        <a:xfrm>
          <a:off x="7905750" y="16544925"/>
          <a:ext cx="7334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36</xdr:row>
      <xdr:rowOff>257175</xdr:rowOff>
    </xdr:from>
    <xdr:to>
      <xdr:col>7</xdr:col>
      <xdr:colOff>933450</xdr:colOff>
      <xdr:row>36</xdr:row>
      <xdr:rowOff>257175</xdr:rowOff>
    </xdr:to>
    <xdr:sp macro="" textlink="">
      <xdr:nvSpPr>
        <xdr:cNvPr id="19654" name="Line 20"/>
        <xdr:cNvSpPr>
          <a:spLocks noChangeShapeType="1"/>
        </xdr:cNvSpPr>
      </xdr:nvSpPr>
      <xdr:spPr bwMode="auto">
        <a:xfrm>
          <a:off x="7858125" y="1608772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276225</xdr:colOff>
      <xdr:row>12</xdr:row>
      <xdr:rowOff>228600</xdr:rowOff>
    </xdr:from>
    <xdr:to>
      <xdr:col>7</xdr:col>
      <xdr:colOff>971550</xdr:colOff>
      <xdr:row>12</xdr:row>
      <xdr:rowOff>228600</xdr:rowOff>
    </xdr:to>
    <xdr:sp macro="" textlink="">
      <xdr:nvSpPr>
        <xdr:cNvPr id="19655" name="Line 21"/>
        <xdr:cNvSpPr>
          <a:spLocks noChangeShapeType="1"/>
        </xdr:cNvSpPr>
      </xdr:nvSpPr>
      <xdr:spPr bwMode="auto">
        <a:xfrm>
          <a:off x="7915275" y="54292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257175</xdr:colOff>
      <xdr:row>9</xdr:row>
      <xdr:rowOff>0</xdr:rowOff>
    </xdr:from>
    <xdr:to>
      <xdr:col>7</xdr:col>
      <xdr:colOff>1000125</xdr:colOff>
      <xdr:row>9</xdr:row>
      <xdr:rowOff>0</xdr:rowOff>
    </xdr:to>
    <xdr:sp macro="" textlink="">
      <xdr:nvSpPr>
        <xdr:cNvPr id="19656" name="Line 22"/>
        <xdr:cNvSpPr>
          <a:spLocks noChangeShapeType="1"/>
        </xdr:cNvSpPr>
      </xdr:nvSpPr>
      <xdr:spPr bwMode="auto">
        <a:xfrm>
          <a:off x="7896225" y="3886200"/>
          <a:ext cx="742950"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27</xdr:row>
      <xdr:rowOff>219075</xdr:rowOff>
    </xdr:from>
    <xdr:to>
      <xdr:col>7</xdr:col>
      <xdr:colOff>942975</xdr:colOff>
      <xdr:row>27</xdr:row>
      <xdr:rowOff>219075</xdr:rowOff>
    </xdr:to>
    <xdr:sp macro="" textlink="">
      <xdr:nvSpPr>
        <xdr:cNvPr id="19657" name="Line 25"/>
        <xdr:cNvSpPr>
          <a:spLocks noChangeShapeType="1"/>
        </xdr:cNvSpPr>
      </xdr:nvSpPr>
      <xdr:spPr bwMode="auto">
        <a:xfrm>
          <a:off x="7867650" y="1201102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21</xdr:row>
      <xdr:rowOff>238125</xdr:rowOff>
    </xdr:from>
    <xdr:to>
      <xdr:col>7</xdr:col>
      <xdr:colOff>933450</xdr:colOff>
      <xdr:row>21</xdr:row>
      <xdr:rowOff>238125</xdr:rowOff>
    </xdr:to>
    <xdr:sp macro="" textlink="">
      <xdr:nvSpPr>
        <xdr:cNvPr id="19658" name="Line 26"/>
        <xdr:cNvSpPr>
          <a:spLocks noChangeShapeType="1"/>
        </xdr:cNvSpPr>
      </xdr:nvSpPr>
      <xdr:spPr bwMode="auto">
        <a:xfrm>
          <a:off x="7877175" y="89630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4</xdr:row>
      <xdr:rowOff>228600</xdr:rowOff>
    </xdr:from>
    <xdr:to>
      <xdr:col>7</xdr:col>
      <xdr:colOff>923925</xdr:colOff>
      <xdr:row>4</xdr:row>
      <xdr:rowOff>228600</xdr:rowOff>
    </xdr:to>
    <xdr:sp macro="" textlink="">
      <xdr:nvSpPr>
        <xdr:cNvPr id="19659" name="Line 28"/>
        <xdr:cNvSpPr>
          <a:spLocks noChangeShapeType="1"/>
        </xdr:cNvSpPr>
      </xdr:nvSpPr>
      <xdr:spPr bwMode="auto">
        <a:xfrm>
          <a:off x="7867650" y="18859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34</xdr:row>
      <xdr:rowOff>257175</xdr:rowOff>
    </xdr:from>
    <xdr:to>
      <xdr:col>7</xdr:col>
      <xdr:colOff>933450</xdr:colOff>
      <xdr:row>34</xdr:row>
      <xdr:rowOff>257175</xdr:rowOff>
    </xdr:to>
    <xdr:sp macro="" textlink="">
      <xdr:nvSpPr>
        <xdr:cNvPr id="19660" name="Line 29"/>
        <xdr:cNvSpPr>
          <a:spLocks noChangeShapeType="1"/>
        </xdr:cNvSpPr>
      </xdr:nvSpPr>
      <xdr:spPr bwMode="auto">
        <a:xfrm>
          <a:off x="7877175" y="1540827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25</xdr:row>
      <xdr:rowOff>0</xdr:rowOff>
    </xdr:from>
    <xdr:to>
      <xdr:col>7</xdr:col>
      <xdr:colOff>952500</xdr:colOff>
      <xdr:row>25</xdr:row>
      <xdr:rowOff>0</xdr:rowOff>
    </xdr:to>
    <xdr:sp macro="" textlink="">
      <xdr:nvSpPr>
        <xdr:cNvPr id="19661" name="Line 30"/>
        <xdr:cNvSpPr>
          <a:spLocks noChangeShapeType="1"/>
        </xdr:cNvSpPr>
      </xdr:nvSpPr>
      <xdr:spPr bwMode="auto">
        <a:xfrm>
          <a:off x="7877175" y="10039350"/>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17</xdr:row>
      <xdr:rowOff>219075</xdr:rowOff>
    </xdr:from>
    <xdr:to>
      <xdr:col>7</xdr:col>
      <xdr:colOff>942975</xdr:colOff>
      <xdr:row>17</xdr:row>
      <xdr:rowOff>219075</xdr:rowOff>
    </xdr:to>
    <xdr:sp macro="" textlink="">
      <xdr:nvSpPr>
        <xdr:cNvPr id="19662" name="Line 32"/>
        <xdr:cNvSpPr>
          <a:spLocks noChangeShapeType="1"/>
        </xdr:cNvSpPr>
      </xdr:nvSpPr>
      <xdr:spPr bwMode="auto">
        <a:xfrm>
          <a:off x="7867650" y="7172325"/>
          <a:ext cx="71437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19663" name="Line 33"/>
        <xdr:cNvSpPr>
          <a:spLocks noChangeShapeType="1"/>
        </xdr:cNvSpPr>
      </xdr:nvSpPr>
      <xdr:spPr bwMode="auto">
        <a:xfrm>
          <a:off x="7877175" y="45434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238125</xdr:colOff>
      <xdr:row>22</xdr:row>
      <xdr:rowOff>238125</xdr:rowOff>
    </xdr:from>
    <xdr:to>
      <xdr:col>7</xdr:col>
      <xdr:colOff>933450</xdr:colOff>
      <xdr:row>22</xdr:row>
      <xdr:rowOff>238125</xdr:rowOff>
    </xdr:to>
    <xdr:sp macro="" textlink="">
      <xdr:nvSpPr>
        <xdr:cNvPr id="19664" name="Line 34"/>
        <xdr:cNvSpPr>
          <a:spLocks noChangeShapeType="1"/>
        </xdr:cNvSpPr>
      </xdr:nvSpPr>
      <xdr:spPr bwMode="auto">
        <a:xfrm>
          <a:off x="7877175" y="983932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257175</xdr:colOff>
      <xdr:row>25</xdr:row>
      <xdr:rowOff>0</xdr:rowOff>
    </xdr:from>
    <xdr:to>
      <xdr:col>7</xdr:col>
      <xdr:colOff>952500</xdr:colOff>
      <xdr:row>25</xdr:row>
      <xdr:rowOff>0</xdr:rowOff>
    </xdr:to>
    <xdr:sp macro="" textlink="">
      <xdr:nvSpPr>
        <xdr:cNvPr id="19665" name="Line 35"/>
        <xdr:cNvSpPr>
          <a:spLocks noChangeShapeType="1"/>
        </xdr:cNvSpPr>
      </xdr:nvSpPr>
      <xdr:spPr bwMode="auto">
        <a:xfrm>
          <a:off x="7896225" y="100393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266700</xdr:colOff>
      <xdr:row>20</xdr:row>
      <xdr:rowOff>228600</xdr:rowOff>
    </xdr:from>
    <xdr:to>
      <xdr:col>7</xdr:col>
      <xdr:colOff>962025</xdr:colOff>
      <xdr:row>20</xdr:row>
      <xdr:rowOff>228600</xdr:rowOff>
    </xdr:to>
    <xdr:sp macro="" textlink="">
      <xdr:nvSpPr>
        <xdr:cNvPr id="19666" name="Line 36"/>
        <xdr:cNvSpPr>
          <a:spLocks noChangeShapeType="1"/>
        </xdr:cNvSpPr>
      </xdr:nvSpPr>
      <xdr:spPr bwMode="auto">
        <a:xfrm>
          <a:off x="7905750" y="93916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19667" name="Line 37"/>
        <xdr:cNvSpPr>
          <a:spLocks noChangeShapeType="1"/>
        </xdr:cNvSpPr>
      </xdr:nvSpPr>
      <xdr:spPr bwMode="auto">
        <a:xfrm>
          <a:off x="7858125" y="85153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19668" name="Line 38"/>
        <xdr:cNvSpPr>
          <a:spLocks noChangeShapeType="1"/>
        </xdr:cNvSpPr>
      </xdr:nvSpPr>
      <xdr:spPr bwMode="auto">
        <a:xfrm>
          <a:off x="7858125" y="63055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26</xdr:row>
      <xdr:rowOff>228600</xdr:rowOff>
    </xdr:from>
    <xdr:to>
      <xdr:col>7</xdr:col>
      <xdr:colOff>914400</xdr:colOff>
      <xdr:row>26</xdr:row>
      <xdr:rowOff>228600</xdr:rowOff>
    </xdr:to>
    <xdr:sp macro="" textlink="">
      <xdr:nvSpPr>
        <xdr:cNvPr id="19669" name="Line 39"/>
        <xdr:cNvSpPr>
          <a:spLocks noChangeShapeType="1"/>
        </xdr:cNvSpPr>
      </xdr:nvSpPr>
      <xdr:spPr bwMode="auto">
        <a:xfrm>
          <a:off x="7858125" y="11582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8</xdr:row>
      <xdr:rowOff>228600</xdr:rowOff>
    </xdr:from>
    <xdr:to>
      <xdr:col>7</xdr:col>
      <xdr:colOff>914400</xdr:colOff>
      <xdr:row>8</xdr:row>
      <xdr:rowOff>228600</xdr:rowOff>
    </xdr:to>
    <xdr:sp macro="" textlink="">
      <xdr:nvSpPr>
        <xdr:cNvPr id="19670" name="Line 40"/>
        <xdr:cNvSpPr>
          <a:spLocks noChangeShapeType="1"/>
        </xdr:cNvSpPr>
      </xdr:nvSpPr>
      <xdr:spPr bwMode="auto">
        <a:xfrm>
          <a:off x="7858125" y="36766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19671" name="Line 41"/>
        <xdr:cNvSpPr>
          <a:spLocks noChangeShapeType="1"/>
        </xdr:cNvSpPr>
      </xdr:nvSpPr>
      <xdr:spPr bwMode="auto">
        <a:xfrm>
          <a:off x="7858125" y="58674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19672" name="Line 42"/>
        <xdr:cNvSpPr>
          <a:spLocks noChangeShapeType="1"/>
        </xdr:cNvSpPr>
      </xdr:nvSpPr>
      <xdr:spPr bwMode="auto">
        <a:xfrm>
          <a:off x="7858125" y="28003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25</xdr:row>
      <xdr:rowOff>228600</xdr:rowOff>
    </xdr:from>
    <xdr:to>
      <xdr:col>7</xdr:col>
      <xdr:colOff>914400</xdr:colOff>
      <xdr:row>25</xdr:row>
      <xdr:rowOff>228600</xdr:rowOff>
    </xdr:to>
    <xdr:sp macro="" textlink="">
      <xdr:nvSpPr>
        <xdr:cNvPr id="19673" name="Line 43"/>
        <xdr:cNvSpPr>
          <a:spLocks noChangeShapeType="1"/>
        </xdr:cNvSpPr>
      </xdr:nvSpPr>
      <xdr:spPr bwMode="auto">
        <a:xfrm>
          <a:off x="7858125" y="111442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30</xdr:row>
      <xdr:rowOff>0</xdr:rowOff>
    </xdr:from>
    <xdr:to>
      <xdr:col>7</xdr:col>
      <xdr:colOff>914400</xdr:colOff>
      <xdr:row>30</xdr:row>
      <xdr:rowOff>0</xdr:rowOff>
    </xdr:to>
    <xdr:sp macro="" textlink="">
      <xdr:nvSpPr>
        <xdr:cNvPr id="19674" name="Line 44"/>
        <xdr:cNvSpPr>
          <a:spLocks noChangeShapeType="1"/>
        </xdr:cNvSpPr>
      </xdr:nvSpPr>
      <xdr:spPr bwMode="auto">
        <a:xfrm>
          <a:off x="7858125" y="122491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11</xdr:row>
      <xdr:rowOff>219075</xdr:rowOff>
    </xdr:from>
    <xdr:to>
      <xdr:col>7</xdr:col>
      <xdr:colOff>923925</xdr:colOff>
      <xdr:row>11</xdr:row>
      <xdr:rowOff>219075</xdr:rowOff>
    </xdr:to>
    <xdr:sp macro="" textlink="">
      <xdr:nvSpPr>
        <xdr:cNvPr id="19675" name="Line 45"/>
        <xdr:cNvSpPr>
          <a:spLocks noChangeShapeType="1"/>
        </xdr:cNvSpPr>
      </xdr:nvSpPr>
      <xdr:spPr bwMode="auto">
        <a:xfrm>
          <a:off x="7867650" y="4981575"/>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228600</xdr:colOff>
      <xdr:row>30</xdr:row>
      <xdr:rowOff>0</xdr:rowOff>
    </xdr:from>
    <xdr:to>
      <xdr:col>7</xdr:col>
      <xdr:colOff>923925</xdr:colOff>
      <xdr:row>30</xdr:row>
      <xdr:rowOff>0</xdr:rowOff>
    </xdr:to>
    <xdr:sp macro="" textlink="">
      <xdr:nvSpPr>
        <xdr:cNvPr id="19676" name="Line 46"/>
        <xdr:cNvSpPr>
          <a:spLocks noChangeShapeType="1"/>
        </xdr:cNvSpPr>
      </xdr:nvSpPr>
      <xdr:spPr bwMode="auto">
        <a:xfrm>
          <a:off x="7867650" y="122491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9</xdr:row>
      <xdr:rowOff>228600</xdr:rowOff>
    </xdr:from>
    <xdr:to>
      <xdr:col>7</xdr:col>
      <xdr:colOff>914400</xdr:colOff>
      <xdr:row>9</xdr:row>
      <xdr:rowOff>228600</xdr:rowOff>
    </xdr:to>
    <xdr:sp macro="" textlink="">
      <xdr:nvSpPr>
        <xdr:cNvPr id="19677" name="Line 47"/>
        <xdr:cNvSpPr>
          <a:spLocks noChangeShapeType="1"/>
        </xdr:cNvSpPr>
      </xdr:nvSpPr>
      <xdr:spPr bwMode="auto">
        <a:xfrm>
          <a:off x="7858125" y="41148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276225</xdr:colOff>
      <xdr:row>18</xdr:row>
      <xdr:rowOff>228600</xdr:rowOff>
    </xdr:from>
    <xdr:to>
      <xdr:col>7</xdr:col>
      <xdr:colOff>971550</xdr:colOff>
      <xdr:row>18</xdr:row>
      <xdr:rowOff>228600</xdr:rowOff>
    </xdr:to>
    <xdr:sp macro="" textlink="">
      <xdr:nvSpPr>
        <xdr:cNvPr id="19678" name="Line 48"/>
        <xdr:cNvSpPr>
          <a:spLocks noChangeShapeType="1"/>
        </xdr:cNvSpPr>
      </xdr:nvSpPr>
      <xdr:spPr bwMode="auto">
        <a:xfrm>
          <a:off x="7915275" y="807720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9679" name="Line 49"/>
        <xdr:cNvSpPr>
          <a:spLocks noChangeShapeType="1"/>
        </xdr:cNvSpPr>
      </xdr:nvSpPr>
      <xdr:spPr bwMode="auto">
        <a:xfrm>
          <a:off x="7858125" y="10267950"/>
          <a:ext cx="695325" cy="0"/>
        </a:xfrm>
        <a:prstGeom prst="line">
          <a:avLst/>
        </a:prstGeom>
        <a:noFill/>
        <a:ln w="9525">
          <a:solidFill>
            <a:srgbClr val="000000"/>
          </a:solidFill>
          <a:round/>
          <a:headEnd/>
          <a:tailEnd/>
        </a:ln>
        <a:extLst>
          <a:ext uri="{909E8E84-426E-40DD-AFC4-6F175D3DCCD1}">
            <a14:hiddenFill xmlns:a14="http://schemas.microsoft.com/office/drawing/2010/main" xmlns="">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V54"/>
  <sheetViews>
    <sheetView showGridLines="0" tabSelected="1" zoomScale="75" zoomScaleNormal="75" zoomScaleSheetLayoutView="75" workbookViewId="0">
      <selection sqref="A1:N1"/>
    </sheetView>
  </sheetViews>
  <sheetFormatPr defaultRowHeight="12.75"/>
  <cols>
    <col min="1" max="1" width="4.140625" style="22" bestFit="1" customWidth="1"/>
    <col min="2" max="2" width="36.140625" style="22" bestFit="1" customWidth="1"/>
    <col min="3" max="3" width="27.85546875" style="22" customWidth="1"/>
    <col min="4" max="4" width="11.140625" style="22" bestFit="1" customWidth="1"/>
    <col min="5" max="5" width="15.42578125" style="23" customWidth="1"/>
    <col min="6" max="6" width="8.85546875" style="24" bestFit="1" customWidth="1"/>
    <col min="7" max="7" width="11" style="22" bestFit="1" customWidth="1"/>
    <col min="8" max="8" width="18.42578125" style="22" customWidth="1"/>
    <col min="9" max="9" width="14.42578125" style="25" bestFit="1" customWidth="1"/>
    <col min="10" max="10" width="15.42578125" style="26" bestFit="1" customWidth="1"/>
    <col min="11" max="11" width="15" style="25" customWidth="1"/>
    <col min="12" max="12" width="8.28515625" style="25" customWidth="1"/>
    <col min="13" max="13" width="10.85546875" style="22" bestFit="1" customWidth="1"/>
    <col min="14" max="14" width="12.140625" style="22" bestFit="1" customWidth="1"/>
    <col min="15" max="15" width="9.42578125" style="22" bestFit="1" customWidth="1"/>
    <col min="16" max="16" width="15.7109375" style="22" customWidth="1"/>
    <col min="17" max="17" width="12.7109375" style="22" bestFit="1" customWidth="1"/>
    <col min="18" max="19" width="9.140625" style="22"/>
    <col min="20" max="20" width="11" style="22" customWidth="1"/>
    <col min="21" max="21" width="9.140625" style="22"/>
    <col min="22" max="22" width="10.42578125" style="22" customWidth="1"/>
    <col min="23" max="16384" width="9.140625" style="22"/>
  </cols>
  <sheetData>
    <row r="1" spans="1:16" s="5" customFormat="1" ht="31.5" customHeight="1">
      <c r="A1" s="95" t="s">
        <v>64</v>
      </c>
      <c r="B1" s="96"/>
      <c r="C1" s="96"/>
      <c r="D1" s="96"/>
      <c r="E1" s="96"/>
      <c r="F1" s="96"/>
      <c r="G1" s="96"/>
      <c r="H1" s="96"/>
      <c r="I1" s="96"/>
      <c r="J1" s="96"/>
      <c r="K1" s="96"/>
      <c r="L1" s="96"/>
      <c r="M1" s="96"/>
      <c r="N1" s="97"/>
      <c r="O1" s="67"/>
      <c r="P1" s="68"/>
    </row>
    <row r="2" spans="1:16" s="5" customFormat="1" ht="24" customHeight="1" thickBot="1">
      <c r="A2" s="143" t="s">
        <v>120</v>
      </c>
      <c r="B2" s="144"/>
      <c r="C2" s="144"/>
      <c r="D2" s="144"/>
      <c r="E2" s="144"/>
      <c r="F2" s="144"/>
      <c r="G2" s="144"/>
      <c r="H2" s="144"/>
      <c r="I2" s="144"/>
      <c r="J2" s="144"/>
      <c r="K2" s="144"/>
      <c r="L2" s="144"/>
      <c r="M2" s="144"/>
      <c r="N2" s="145"/>
      <c r="O2" s="69"/>
      <c r="P2" s="68"/>
    </row>
    <row r="3" spans="1:16" s="6" customFormat="1" ht="39" customHeight="1">
      <c r="A3" s="155" t="s">
        <v>11</v>
      </c>
      <c r="B3" s="156"/>
      <c r="C3" s="98" t="s">
        <v>17</v>
      </c>
      <c r="D3" s="159" t="s">
        <v>15</v>
      </c>
      <c r="E3" s="167" t="s">
        <v>121</v>
      </c>
      <c r="F3" s="167"/>
      <c r="G3" s="169" t="s">
        <v>62</v>
      </c>
      <c r="H3" s="171" t="s">
        <v>122</v>
      </c>
      <c r="I3" s="172"/>
      <c r="J3" s="175" t="s">
        <v>63</v>
      </c>
      <c r="K3" s="161" t="s">
        <v>92</v>
      </c>
      <c r="L3" s="162"/>
      <c r="M3" s="165" t="s">
        <v>123</v>
      </c>
      <c r="N3" s="166"/>
      <c r="O3" s="70"/>
      <c r="P3" s="71"/>
    </row>
    <row r="4" spans="1:16" s="6" customFormat="1" ht="36" customHeight="1" thickBot="1">
      <c r="A4" s="157"/>
      <c r="B4" s="158"/>
      <c r="C4" s="99"/>
      <c r="D4" s="160"/>
      <c r="E4" s="168"/>
      <c r="F4" s="168"/>
      <c r="G4" s="170"/>
      <c r="H4" s="173"/>
      <c r="I4" s="174"/>
      <c r="J4" s="176"/>
      <c r="K4" s="163"/>
      <c r="L4" s="164"/>
      <c r="M4" s="37" t="s">
        <v>77</v>
      </c>
      <c r="N4" s="85" t="s">
        <v>78</v>
      </c>
      <c r="O4" s="70"/>
      <c r="P4" s="71"/>
    </row>
    <row r="5" spans="1:16" s="6" customFormat="1" ht="37.5" customHeight="1">
      <c r="A5" s="61">
        <v>1</v>
      </c>
      <c r="B5" s="1" t="s">
        <v>51</v>
      </c>
      <c r="C5" s="14" t="s">
        <v>19</v>
      </c>
      <c r="D5" s="15" t="s">
        <v>10</v>
      </c>
      <c r="E5" s="93">
        <v>0.72362400000000004</v>
      </c>
      <c r="F5" s="32" t="s">
        <v>13</v>
      </c>
      <c r="G5" s="2">
        <v>0.93</v>
      </c>
      <c r="H5" s="16" t="s">
        <v>84</v>
      </c>
      <c r="I5" s="29">
        <f t="shared" ref="I5:I20" si="0">(E5*1000)/(8250*0.93)</f>
        <v>9.4313978494623654E-2</v>
      </c>
      <c r="J5" s="31">
        <f>+(I5/$I$5)*100</f>
        <v>100</v>
      </c>
      <c r="K5" s="86">
        <v>0.80147100000000004</v>
      </c>
      <c r="L5" s="17" t="s">
        <v>20</v>
      </c>
      <c r="M5" s="4">
        <f t="shared" ref="M5:M20" si="1">+(E5/K5)-1</f>
        <v>-9.7130151933132902E-2</v>
      </c>
      <c r="N5" s="62">
        <v>1</v>
      </c>
      <c r="O5" s="70"/>
      <c r="P5" s="71"/>
    </row>
    <row r="6" spans="1:16" s="6" customFormat="1" ht="34.5">
      <c r="A6" s="63">
        <v>2</v>
      </c>
      <c r="B6" s="7" t="s">
        <v>54</v>
      </c>
      <c r="C6" s="8" t="s">
        <v>19</v>
      </c>
      <c r="D6" s="9" t="s">
        <v>10</v>
      </c>
      <c r="E6" s="93">
        <v>0.72714500000000004</v>
      </c>
      <c r="F6" s="33" t="s">
        <v>13</v>
      </c>
      <c r="G6" s="10">
        <v>0.93</v>
      </c>
      <c r="H6" s="11" t="s">
        <v>85</v>
      </c>
      <c r="I6" s="30">
        <f t="shared" si="0"/>
        <v>9.4772890192245038E-2</v>
      </c>
      <c r="J6" s="31">
        <f t="shared" ref="J6:J38" si="2">+(I6/$I$5)*100</f>
        <v>100.48657866516312</v>
      </c>
      <c r="K6" s="86">
        <v>0.80538299999999996</v>
      </c>
      <c r="L6" s="12" t="s">
        <v>20</v>
      </c>
      <c r="M6" s="13">
        <f t="shared" si="1"/>
        <v>-9.7143843363964644E-2</v>
      </c>
      <c r="N6" s="64">
        <v>1</v>
      </c>
      <c r="O6" s="70"/>
      <c r="P6" s="71"/>
    </row>
    <row r="7" spans="1:16" s="6" customFormat="1" ht="34.5">
      <c r="A7" s="61">
        <v>3</v>
      </c>
      <c r="B7" s="36" t="s">
        <v>59</v>
      </c>
      <c r="C7" s="14" t="s">
        <v>22</v>
      </c>
      <c r="D7" s="15" t="s">
        <v>10</v>
      </c>
      <c r="E7" s="93">
        <v>0.74757799999999996</v>
      </c>
      <c r="F7" s="32" t="s">
        <v>13</v>
      </c>
      <c r="G7" s="2">
        <v>0.93</v>
      </c>
      <c r="H7" s="3" t="s">
        <v>112</v>
      </c>
      <c r="I7" s="29">
        <f t="shared" si="0"/>
        <v>9.7436037797328123E-2</v>
      </c>
      <c r="J7" s="31">
        <f t="shared" si="2"/>
        <v>103.31028268824693</v>
      </c>
      <c r="K7" s="86">
        <v>0.82311000000000001</v>
      </c>
      <c r="L7" s="17" t="s">
        <v>20</v>
      </c>
      <c r="M7" s="4">
        <f t="shared" si="1"/>
        <v>-9.1764162748599887E-2</v>
      </c>
      <c r="N7" s="62">
        <v>2</v>
      </c>
      <c r="O7" s="70"/>
      <c r="P7" s="71"/>
    </row>
    <row r="8" spans="1:16" s="6" customFormat="1" ht="34.5">
      <c r="A8" s="61">
        <v>4</v>
      </c>
      <c r="B8" s="1" t="s">
        <v>68</v>
      </c>
      <c r="C8" s="14" t="s">
        <v>21</v>
      </c>
      <c r="D8" s="15" t="s">
        <v>10</v>
      </c>
      <c r="E8" s="93">
        <v>0.75442399999999998</v>
      </c>
      <c r="F8" s="32" t="s">
        <v>13</v>
      </c>
      <c r="G8" s="2">
        <v>0.93</v>
      </c>
      <c r="H8" s="3" t="s">
        <v>103</v>
      </c>
      <c r="I8" s="29">
        <f>(E8*1000)/(8250*0.93)</f>
        <v>9.8328315412186382E-2</v>
      </c>
      <c r="J8" s="31">
        <f>+(I8/$I$5)*100</f>
        <v>104.2563541286635</v>
      </c>
      <c r="K8" s="86">
        <v>0.828009</v>
      </c>
      <c r="L8" s="17" t="s">
        <v>20</v>
      </c>
      <c r="M8" s="4">
        <f>+(E8/K8)-1</f>
        <v>-8.886980697069724E-2</v>
      </c>
      <c r="N8" s="62">
        <v>3</v>
      </c>
      <c r="O8" s="70"/>
      <c r="P8" s="71"/>
    </row>
    <row r="9" spans="1:16" s="6" customFormat="1" ht="34.5">
      <c r="A9" s="63">
        <v>5</v>
      </c>
      <c r="B9" s="36" t="s">
        <v>57</v>
      </c>
      <c r="C9" s="14" t="s">
        <v>22</v>
      </c>
      <c r="D9" s="15" t="s">
        <v>10</v>
      </c>
      <c r="E9" s="93">
        <v>0.75967099999999999</v>
      </c>
      <c r="F9" s="32" t="s">
        <v>13</v>
      </c>
      <c r="G9" s="2">
        <v>0.93</v>
      </c>
      <c r="H9" s="3" t="s">
        <v>111</v>
      </c>
      <c r="I9" s="29">
        <f t="shared" si="0"/>
        <v>9.9012186379928313E-2</v>
      </c>
      <c r="J9" s="31">
        <f t="shared" si="2"/>
        <v>104.98145445701081</v>
      </c>
      <c r="K9" s="86">
        <v>0.83360100000000004</v>
      </c>
      <c r="L9" s="17" t="s">
        <v>20</v>
      </c>
      <c r="M9" s="4">
        <f t="shared" si="1"/>
        <v>-8.8687513570641197E-2</v>
      </c>
      <c r="N9" s="62">
        <v>3</v>
      </c>
      <c r="O9" s="70"/>
      <c r="P9" s="71"/>
    </row>
    <row r="10" spans="1:16" s="6" customFormat="1" ht="34.5">
      <c r="A10" s="61">
        <v>6</v>
      </c>
      <c r="B10" s="36" t="s">
        <v>67</v>
      </c>
      <c r="C10" s="14" t="s">
        <v>24</v>
      </c>
      <c r="D10" s="15" t="s">
        <v>10</v>
      </c>
      <c r="E10" s="93">
        <v>0.76154900000000003</v>
      </c>
      <c r="F10" s="32" t="s">
        <v>13</v>
      </c>
      <c r="G10" s="2">
        <v>0.93</v>
      </c>
      <c r="H10" s="3" t="s">
        <v>94</v>
      </c>
      <c r="I10" s="29">
        <f t="shared" si="0"/>
        <v>9.925695666340828E-2</v>
      </c>
      <c r="J10" s="31">
        <f t="shared" si="2"/>
        <v>105.24098150420662</v>
      </c>
      <c r="K10" s="89">
        <v>0.83523099999999995</v>
      </c>
      <c r="L10" s="17" t="s">
        <v>20</v>
      </c>
      <c r="M10" s="4">
        <f t="shared" si="1"/>
        <v>-8.821751108375997E-2</v>
      </c>
      <c r="N10" s="62">
        <v>4</v>
      </c>
      <c r="O10" s="70"/>
      <c r="P10" s="71"/>
    </row>
    <row r="11" spans="1:16" s="6" customFormat="1" ht="34.5">
      <c r="A11" s="61">
        <v>7</v>
      </c>
      <c r="B11" s="1" t="s">
        <v>60</v>
      </c>
      <c r="C11" s="14" t="s">
        <v>23</v>
      </c>
      <c r="D11" s="15" t="s">
        <v>10</v>
      </c>
      <c r="E11" s="93">
        <v>0.76565897520000004</v>
      </c>
      <c r="F11" s="32" t="s">
        <v>13</v>
      </c>
      <c r="G11" s="2">
        <v>0.93</v>
      </c>
      <c r="H11" s="3" t="s">
        <v>98</v>
      </c>
      <c r="I11" s="29">
        <f t="shared" si="0"/>
        <v>9.9792632805474096E-2</v>
      </c>
      <c r="J11" s="31">
        <f t="shared" si="2"/>
        <v>105.80895260522038</v>
      </c>
      <c r="K11" s="86">
        <v>0.83879700000000001</v>
      </c>
      <c r="L11" s="17" t="s">
        <v>20</v>
      </c>
      <c r="M11" s="4">
        <f t="shared" si="1"/>
        <v>-8.7193951337451114E-2</v>
      </c>
      <c r="N11" s="62">
        <v>5</v>
      </c>
      <c r="O11" s="70"/>
      <c r="P11" s="71"/>
    </row>
    <row r="12" spans="1:16" s="6" customFormat="1" ht="34.5">
      <c r="A12" s="63">
        <v>8</v>
      </c>
      <c r="B12" s="7" t="s">
        <v>66</v>
      </c>
      <c r="C12" s="14" t="s">
        <v>42</v>
      </c>
      <c r="D12" s="15" t="s">
        <v>10</v>
      </c>
      <c r="E12" s="93">
        <v>0.77131700000000003</v>
      </c>
      <c r="F12" s="32" t="s">
        <v>13</v>
      </c>
      <c r="G12" s="2">
        <v>0.93</v>
      </c>
      <c r="H12" s="3" t="s">
        <v>104</v>
      </c>
      <c r="I12" s="38">
        <f t="shared" si="0"/>
        <v>0.10053007494297816</v>
      </c>
      <c r="J12" s="31">
        <f t="shared" si="2"/>
        <v>106.59085381358275</v>
      </c>
      <c r="K12" s="86">
        <v>0.84400200000000003</v>
      </c>
      <c r="L12" s="39" t="s">
        <v>20</v>
      </c>
      <c r="M12" s="40">
        <f t="shared" si="1"/>
        <v>-8.6119464171885873E-2</v>
      </c>
      <c r="N12" s="62">
        <v>6</v>
      </c>
      <c r="O12" s="70"/>
      <c r="P12" s="71"/>
    </row>
    <row r="13" spans="1:16" s="6" customFormat="1" ht="34.5">
      <c r="A13" s="61">
        <v>9</v>
      </c>
      <c r="B13" s="36" t="s">
        <v>69</v>
      </c>
      <c r="C13" s="14" t="s">
        <v>22</v>
      </c>
      <c r="D13" s="15" t="s">
        <v>10</v>
      </c>
      <c r="E13" s="93">
        <v>0.77399600000000002</v>
      </c>
      <c r="F13" s="32" t="s">
        <v>13</v>
      </c>
      <c r="G13" s="2">
        <v>0.93</v>
      </c>
      <c r="H13" s="3" t="s">
        <v>110</v>
      </c>
      <c r="I13" s="29">
        <f t="shared" si="0"/>
        <v>0.10087924405343759</v>
      </c>
      <c r="J13" s="31">
        <f t="shared" si="2"/>
        <v>106.96107370678693</v>
      </c>
      <c r="K13" s="86">
        <v>0.84602699999999997</v>
      </c>
      <c r="L13" s="17" t="s">
        <v>20</v>
      </c>
      <c r="M13" s="4">
        <f t="shared" si="1"/>
        <v>-8.5140308760831451E-2</v>
      </c>
      <c r="N13" s="62">
        <v>7</v>
      </c>
      <c r="O13" s="70"/>
      <c r="P13" s="71"/>
    </row>
    <row r="14" spans="1:16" s="6" customFormat="1" ht="34.5">
      <c r="A14" s="61">
        <v>10</v>
      </c>
      <c r="B14" s="36" t="s">
        <v>58</v>
      </c>
      <c r="C14" s="14" t="s">
        <v>22</v>
      </c>
      <c r="D14" s="15" t="s">
        <v>10</v>
      </c>
      <c r="E14" s="93">
        <v>0.77832400000000002</v>
      </c>
      <c r="F14" s="32" t="s">
        <v>13</v>
      </c>
      <c r="G14" s="2">
        <v>0.93</v>
      </c>
      <c r="H14" s="3" t="s">
        <v>109</v>
      </c>
      <c r="I14" s="29">
        <f t="shared" si="0"/>
        <v>0.10144333659172369</v>
      </c>
      <c r="J14" s="31">
        <f t="shared" si="2"/>
        <v>107.55917437785369</v>
      </c>
      <c r="K14" s="86">
        <v>0.84978399999999998</v>
      </c>
      <c r="L14" s="17" t="s">
        <v>20</v>
      </c>
      <c r="M14" s="4">
        <f t="shared" si="1"/>
        <v>-8.4091957485666891E-2</v>
      </c>
      <c r="N14" s="62">
        <v>8</v>
      </c>
      <c r="O14" s="70"/>
      <c r="P14" s="71"/>
    </row>
    <row r="15" spans="1:16" s="6" customFormat="1" ht="34.5">
      <c r="A15" s="63">
        <v>11</v>
      </c>
      <c r="B15" s="36" t="s">
        <v>56</v>
      </c>
      <c r="C15" s="14" t="s">
        <v>24</v>
      </c>
      <c r="D15" s="15" t="s">
        <v>10</v>
      </c>
      <c r="E15" s="93">
        <v>0.77976400000000001</v>
      </c>
      <c r="F15" s="32" t="s">
        <v>13</v>
      </c>
      <c r="G15" s="2">
        <v>0.93</v>
      </c>
      <c r="H15" s="3" t="s">
        <v>95</v>
      </c>
      <c r="I15" s="29">
        <f t="shared" si="0"/>
        <v>0.10163101987618117</v>
      </c>
      <c r="J15" s="31">
        <f t="shared" si="2"/>
        <v>107.7581727527003</v>
      </c>
      <c r="K15" s="89">
        <v>0.85103300000000004</v>
      </c>
      <c r="L15" s="17" t="s">
        <v>20</v>
      </c>
      <c r="M15" s="4">
        <f t="shared" si="1"/>
        <v>-8.3744108630335212E-2</v>
      </c>
      <c r="N15" s="62">
        <v>8</v>
      </c>
      <c r="O15" s="70"/>
      <c r="P15" s="71"/>
    </row>
    <row r="16" spans="1:16" s="6" customFormat="1" ht="34.5">
      <c r="A16" s="61">
        <v>12</v>
      </c>
      <c r="B16" s="7" t="s">
        <v>55</v>
      </c>
      <c r="C16" s="14" t="s">
        <v>19</v>
      </c>
      <c r="D16" s="15" t="s">
        <v>10</v>
      </c>
      <c r="E16" s="93">
        <v>0.78661499999999995</v>
      </c>
      <c r="F16" s="32" t="s">
        <v>13</v>
      </c>
      <c r="G16" s="2">
        <v>0.93</v>
      </c>
      <c r="H16" s="16" t="s">
        <v>86</v>
      </c>
      <c r="I16" s="29">
        <f t="shared" si="0"/>
        <v>0.10252394916911046</v>
      </c>
      <c r="J16" s="31">
        <f t="shared" si="2"/>
        <v>108.70493515969622</v>
      </c>
      <c r="K16" s="86">
        <v>0.87146100000000004</v>
      </c>
      <c r="L16" s="17" t="s">
        <v>20</v>
      </c>
      <c r="M16" s="4">
        <f t="shared" si="1"/>
        <v>-9.7360639202442867E-2</v>
      </c>
      <c r="N16" s="62">
        <v>1</v>
      </c>
      <c r="O16" s="70"/>
      <c r="P16" s="71"/>
    </row>
    <row r="17" spans="1:22" s="6" customFormat="1" ht="34.5">
      <c r="A17" s="63">
        <v>13</v>
      </c>
      <c r="B17" s="7" t="s">
        <v>55</v>
      </c>
      <c r="C17" s="14" t="s">
        <v>42</v>
      </c>
      <c r="D17" s="15" t="s">
        <v>10</v>
      </c>
      <c r="E17" s="93">
        <v>0.83073600000000003</v>
      </c>
      <c r="F17" s="32" t="s">
        <v>13</v>
      </c>
      <c r="G17" s="2">
        <v>0.93</v>
      </c>
      <c r="H17" s="3" t="s">
        <v>105</v>
      </c>
      <c r="I17" s="38">
        <f>(E17*1000)/(8250*0.93)</f>
        <v>0.10827448680351906</v>
      </c>
      <c r="J17" s="31">
        <f>+(I17/$I$5)*100</f>
        <v>114.80216244900667</v>
      </c>
      <c r="K17" s="86">
        <v>0.91006100000000001</v>
      </c>
      <c r="L17" s="39" t="s">
        <v>20</v>
      </c>
      <c r="M17" s="40">
        <f>+(E17/K17)-1</f>
        <v>-8.7164486776161176E-2</v>
      </c>
      <c r="N17" s="62">
        <v>5</v>
      </c>
      <c r="O17" s="72" t="s">
        <v>75</v>
      </c>
      <c r="P17" s="73"/>
    </row>
    <row r="18" spans="1:22" s="6" customFormat="1" ht="36">
      <c r="A18" s="61">
        <v>15</v>
      </c>
      <c r="B18" s="1" t="s">
        <v>40</v>
      </c>
      <c r="C18" s="28" t="s">
        <v>71</v>
      </c>
      <c r="D18" s="15" t="s">
        <v>50</v>
      </c>
      <c r="E18" s="93">
        <v>0.33324999999999999</v>
      </c>
      <c r="F18" s="32" t="s">
        <v>12</v>
      </c>
      <c r="G18" s="2">
        <v>0.65</v>
      </c>
      <c r="H18" s="3" t="s">
        <v>89</v>
      </c>
      <c r="I18" s="29">
        <f>(E18*1000)/(4724*0.65)</f>
        <v>0.10852927766560282</v>
      </c>
      <c r="J18" s="31">
        <f>+(I18/$I$5)*100</f>
        <v>115.07231419761335</v>
      </c>
      <c r="K18" s="88">
        <v>0.31574999999999998</v>
      </c>
      <c r="L18" s="17" t="s">
        <v>12</v>
      </c>
      <c r="M18" s="4">
        <f>+(E18/K18)-1</f>
        <v>5.5423594615993776E-2</v>
      </c>
      <c r="N18" s="62">
        <v>19</v>
      </c>
      <c r="O18" s="70"/>
      <c r="P18" s="71"/>
    </row>
    <row r="19" spans="1:22" s="6" customFormat="1" ht="34.5">
      <c r="A19" s="61">
        <v>14</v>
      </c>
      <c r="B19" s="36" t="s">
        <v>53</v>
      </c>
      <c r="C19" s="14" t="s">
        <v>22</v>
      </c>
      <c r="D19" s="15" t="s">
        <v>10</v>
      </c>
      <c r="E19" s="93">
        <v>0.83346600000000004</v>
      </c>
      <c r="F19" s="32" t="s">
        <v>13</v>
      </c>
      <c r="G19" s="2">
        <v>0.93</v>
      </c>
      <c r="H19" s="3" t="s">
        <v>108</v>
      </c>
      <c r="I19" s="29">
        <f>(E19*1000)/(8250*0.93)</f>
        <v>0.10863030303030304</v>
      </c>
      <c r="J19" s="31">
        <f>+(I19/$I$5)*100</f>
        <v>115.17943020132002</v>
      </c>
      <c r="K19" s="86">
        <v>0.91210500000000005</v>
      </c>
      <c r="L19" s="17" t="s">
        <v>20</v>
      </c>
      <c r="M19" s="4">
        <f>+(E19/K19)-1</f>
        <v>-8.6217047379413603E-2</v>
      </c>
      <c r="N19" s="62">
        <v>6</v>
      </c>
      <c r="O19" s="70"/>
      <c r="P19" s="71"/>
    </row>
    <row r="20" spans="1:22" s="6" customFormat="1" ht="34.5">
      <c r="A20" s="61">
        <v>16</v>
      </c>
      <c r="B20" s="36" t="s">
        <v>53</v>
      </c>
      <c r="C20" s="14" t="s">
        <v>24</v>
      </c>
      <c r="D20" s="15" t="s">
        <v>10</v>
      </c>
      <c r="E20" s="93">
        <v>0.83923400000000004</v>
      </c>
      <c r="F20" s="32" t="s">
        <v>13</v>
      </c>
      <c r="G20" s="2">
        <v>0.93</v>
      </c>
      <c r="H20" s="3" t="s">
        <v>96</v>
      </c>
      <c r="I20" s="29">
        <f t="shared" si="0"/>
        <v>0.1093820788530466</v>
      </c>
      <c r="J20" s="31">
        <f t="shared" si="2"/>
        <v>115.97652924723339</v>
      </c>
      <c r="K20" s="89">
        <v>0.91711100000000001</v>
      </c>
      <c r="L20" s="17" t="s">
        <v>20</v>
      </c>
      <c r="M20" s="4">
        <f t="shared" si="1"/>
        <v>-8.4915566381822849E-2</v>
      </c>
      <c r="N20" s="62">
        <v>7</v>
      </c>
      <c r="O20" s="70"/>
      <c r="P20" s="71"/>
    </row>
    <row r="21" spans="1:22" s="6" customFormat="1" ht="34.5">
      <c r="A21" s="61">
        <v>17</v>
      </c>
      <c r="B21" s="36" t="s">
        <v>52</v>
      </c>
      <c r="C21" s="14" t="s">
        <v>22</v>
      </c>
      <c r="D21" s="15" t="s">
        <v>10</v>
      </c>
      <c r="E21" s="93">
        <v>0.88382400000000005</v>
      </c>
      <c r="F21" s="32" t="s">
        <v>13</v>
      </c>
      <c r="G21" s="2">
        <v>0.93</v>
      </c>
      <c r="H21" s="3" t="s">
        <v>107</v>
      </c>
      <c r="I21" s="29">
        <f>(E21*1000)/(8250*0.93)</f>
        <v>0.11519374389051809</v>
      </c>
      <c r="J21" s="31">
        <f>+(I21/$I$5)*100</f>
        <v>122.13856920168486</v>
      </c>
      <c r="K21" s="89">
        <v>0.95579499999999995</v>
      </c>
      <c r="L21" s="17" t="s">
        <v>20</v>
      </c>
      <c r="M21" s="4">
        <f>+(E21/K21)-1</f>
        <v>-7.5299619688322217E-2</v>
      </c>
      <c r="N21" s="62">
        <v>9</v>
      </c>
      <c r="O21" s="72" t="s">
        <v>72</v>
      </c>
      <c r="P21" s="74"/>
    </row>
    <row r="22" spans="1:22" s="6" customFormat="1" ht="34.5">
      <c r="A22" s="63">
        <v>18</v>
      </c>
      <c r="B22" s="1" t="s">
        <v>81</v>
      </c>
      <c r="C22" s="14" t="s">
        <v>23</v>
      </c>
      <c r="D22" s="15" t="s">
        <v>10</v>
      </c>
      <c r="E22" s="93">
        <v>0.88949293439999999</v>
      </c>
      <c r="F22" s="32" t="s">
        <v>13</v>
      </c>
      <c r="G22" s="2">
        <v>0.93</v>
      </c>
      <c r="H22" s="3" t="s">
        <v>99</v>
      </c>
      <c r="I22" s="29">
        <f t="shared" ref="I22:I27" si="3">(E22*1000)/(8250*0.93)</f>
        <v>0.1159326079374389</v>
      </c>
      <c r="J22" s="31">
        <f t="shared" si="2"/>
        <v>122.92197804384597</v>
      </c>
      <c r="K22" s="86">
        <v>0.94623000000000002</v>
      </c>
      <c r="L22" s="17" t="s">
        <v>20</v>
      </c>
      <c r="M22" s="4">
        <f t="shared" ref="M22:M26" si="4">+(E22/K22)-1</f>
        <v>-5.9961178149075867E-2</v>
      </c>
      <c r="N22" s="62">
        <v>13</v>
      </c>
      <c r="O22" s="75"/>
      <c r="P22" s="76"/>
    </row>
    <row r="23" spans="1:22" s="6" customFormat="1" ht="34.5">
      <c r="A23" s="61">
        <v>19</v>
      </c>
      <c r="B23" s="1" t="s">
        <v>70</v>
      </c>
      <c r="C23" s="14" t="s">
        <v>21</v>
      </c>
      <c r="D23" s="15" t="s">
        <v>10</v>
      </c>
      <c r="E23" s="93">
        <v>0.92394200000000004</v>
      </c>
      <c r="F23" s="32" t="s">
        <v>13</v>
      </c>
      <c r="G23" s="2">
        <v>0.93</v>
      </c>
      <c r="H23" s="35" t="s">
        <v>102</v>
      </c>
      <c r="I23" s="29">
        <f>(E23*1000)/(8250*0.93)</f>
        <v>0.12042254806125774</v>
      </c>
      <c r="J23" s="31">
        <f>+(I23/$I$5)*100</f>
        <v>127.68260864758494</v>
      </c>
      <c r="K23" s="86">
        <v>0.96861699999999995</v>
      </c>
      <c r="L23" s="17" t="s">
        <v>20</v>
      </c>
      <c r="M23" s="4">
        <f>+(E23/K23)-1</f>
        <v>-4.6122461199834319E-2</v>
      </c>
      <c r="N23" s="62">
        <v>15</v>
      </c>
      <c r="O23" s="75"/>
      <c r="P23" s="78"/>
    </row>
    <row r="24" spans="1:22" s="6" customFormat="1" ht="34.5">
      <c r="A24" s="63">
        <v>20</v>
      </c>
      <c r="B24" s="36" t="s">
        <v>61</v>
      </c>
      <c r="C24" s="14" t="s">
        <v>79</v>
      </c>
      <c r="D24" s="15" t="s">
        <v>10</v>
      </c>
      <c r="E24" s="93">
        <v>0.92811100000000002</v>
      </c>
      <c r="F24" s="32" t="s">
        <v>13</v>
      </c>
      <c r="G24" s="2">
        <v>0.93</v>
      </c>
      <c r="H24" s="3" t="s">
        <v>106</v>
      </c>
      <c r="I24" s="29">
        <f>(E24*1000)/(8250*0.93)</f>
        <v>0.12096591723688498</v>
      </c>
      <c r="J24" s="31">
        <f>+(I24/$I$5)*100</f>
        <v>128.25873658142905</v>
      </c>
      <c r="K24" s="89">
        <v>0.99453899999999995</v>
      </c>
      <c r="L24" s="17" t="s">
        <v>20</v>
      </c>
      <c r="M24" s="4">
        <f>+(E24/K24)-1</f>
        <v>-6.6792755236345647E-2</v>
      </c>
      <c r="N24" s="62">
        <v>10</v>
      </c>
      <c r="O24" s="72" t="s">
        <v>80</v>
      </c>
      <c r="P24" s="86">
        <v>1.08067</v>
      </c>
      <c r="Q24" s="60">
        <f>+P24/1.18</f>
        <v>0.91582203389830519</v>
      </c>
    </row>
    <row r="25" spans="1:22" s="6" customFormat="1" ht="34.5">
      <c r="A25" s="61">
        <v>21</v>
      </c>
      <c r="B25" s="36" t="s">
        <v>52</v>
      </c>
      <c r="C25" s="14" t="s">
        <v>24</v>
      </c>
      <c r="D25" s="15" t="s">
        <v>10</v>
      </c>
      <c r="E25" s="93">
        <v>0.93867599999999995</v>
      </c>
      <c r="F25" s="32" t="s">
        <v>13</v>
      </c>
      <c r="G25" s="2">
        <v>0.93</v>
      </c>
      <c r="H25" s="3" t="s">
        <v>97</v>
      </c>
      <c r="I25" s="29">
        <f>(E25*1000)/(8250*0.93)</f>
        <v>0.12234291300097751</v>
      </c>
      <c r="J25" s="31">
        <f>+(I25/$I$5)*100</f>
        <v>129.71874896355013</v>
      </c>
      <c r="K25" s="89">
        <v>1.0033829999999999</v>
      </c>
      <c r="L25" s="17" t="s">
        <v>20</v>
      </c>
      <c r="M25" s="4">
        <f>+(E25/K25)-1</f>
        <v>-6.4488834273652151E-2</v>
      </c>
      <c r="N25" s="62">
        <v>11</v>
      </c>
      <c r="O25" s="72" t="s">
        <v>73</v>
      </c>
      <c r="P25" s="77"/>
    </row>
    <row r="26" spans="1:22" s="6" customFormat="1" ht="34.5">
      <c r="A26" s="61">
        <v>22</v>
      </c>
      <c r="B26" s="36" t="s">
        <v>61</v>
      </c>
      <c r="C26" s="14" t="s">
        <v>23</v>
      </c>
      <c r="D26" s="15" t="s">
        <v>10</v>
      </c>
      <c r="E26" s="93">
        <v>0.94896298000000001</v>
      </c>
      <c r="F26" s="32" t="s">
        <v>13</v>
      </c>
      <c r="G26" s="2">
        <v>0.93</v>
      </c>
      <c r="H26" s="3" t="s">
        <v>100</v>
      </c>
      <c r="I26" s="29">
        <f t="shared" si="3"/>
        <v>0.12368367285760834</v>
      </c>
      <c r="J26" s="31">
        <f t="shared" si="2"/>
        <v>131.14034083999425</v>
      </c>
      <c r="K26" s="89">
        <v>1.012308</v>
      </c>
      <c r="L26" s="17" t="s">
        <v>20</v>
      </c>
      <c r="M26" s="4">
        <f t="shared" si="4"/>
        <v>-6.2574848761444146E-2</v>
      </c>
      <c r="N26" s="62">
        <v>12</v>
      </c>
      <c r="O26" s="72" t="s">
        <v>74</v>
      </c>
      <c r="P26" s="79"/>
    </row>
    <row r="27" spans="1:22" s="6" customFormat="1" ht="34.5">
      <c r="A27" s="63">
        <v>23</v>
      </c>
      <c r="B27" s="36" t="s">
        <v>61</v>
      </c>
      <c r="C27" s="14" t="s">
        <v>21</v>
      </c>
      <c r="D27" s="15" t="s">
        <v>10</v>
      </c>
      <c r="E27" s="93">
        <v>0.98341199999999995</v>
      </c>
      <c r="F27" s="32" t="s">
        <v>13</v>
      </c>
      <c r="G27" s="2">
        <v>0.93</v>
      </c>
      <c r="H27" s="3" t="s">
        <v>101</v>
      </c>
      <c r="I27" s="29">
        <f t="shared" si="3"/>
        <v>0.12817360703812317</v>
      </c>
      <c r="J27" s="31">
        <f t="shared" si="2"/>
        <v>135.900965142118</v>
      </c>
      <c r="K27" s="86">
        <v>1.0346949999999999</v>
      </c>
      <c r="L27" s="17" t="s">
        <v>20</v>
      </c>
      <c r="M27" s="4">
        <f t="shared" ref="M27:M33" si="5">+(E27/K27)-1</f>
        <v>-4.9563397909528906E-2</v>
      </c>
      <c r="N27" s="62">
        <v>14</v>
      </c>
      <c r="O27" s="72" t="s">
        <v>76</v>
      </c>
      <c r="P27" s="80"/>
    </row>
    <row r="28" spans="1:22" s="6" customFormat="1" ht="36">
      <c r="A28" s="61">
        <v>24</v>
      </c>
      <c r="B28" s="1" t="s">
        <v>39</v>
      </c>
      <c r="C28" s="28" t="s">
        <v>38</v>
      </c>
      <c r="D28" s="15" t="s">
        <v>49</v>
      </c>
      <c r="E28" s="93">
        <v>0.52300000000000002</v>
      </c>
      <c r="F28" s="32" t="s">
        <v>12</v>
      </c>
      <c r="G28" s="2">
        <v>0.65</v>
      </c>
      <c r="H28" s="3" t="s">
        <v>88</v>
      </c>
      <c r="I28" s="29">
        <f>(E28*1000)/(4932*0.65)</f>
        <v>0.1631418054775719</v>
      </c>
      <c r="J28" s="31">
        <f t="shared" si="2"/>
        <v>172.97733388150067</v>
      </c>
      <c r="K28" s="88">
        <v>0.49399999999999999</v>
      </c>
      <c r="L28" s="17" t="s">
        <v>12</v>
      </c>
      <c r="M28" s="4">
        <f t="shared" si="5"/>
        <v>5.870445344129549E-2</v>
      </c>
      <c r="N28" s="62">
        <v>20</v>
      </c>
      <c r="O28" s="75"/>
      <c r="P28" s="76"/>
    </row>
    <row r="29" spans="1:22" s="6" customFormat="1" ht="34.5">
      <c r="A29" s="61">
        <v>26</v>
      </c>
      <c r="B29" s="18" t="s">
        <v>47</v>
      </c>
      <c r="C29" s="14" t="s">
        <v>25</v>
      </c>
      <c r="D29" s="15" t="s">
        <v>3</v>
      </c>
      <c r="E29" s="93">
        <f>+(P29/1000)/1.18</f>
        <v>0.88135593220338992</v>
      </c>
      <c r="F29" s="34" t="s">
        <v>12</v>
      </c>
      <c r="G29" s="2">
        <v>0.65</v>
      </c>
      <c r="H29" s="3" t="s">
        <v>87</v>
      </c>
      <c r="I29" s="29">
        <f>(E29*1000)/(7000*0.65)</f>
        <v>0.19370460048426152</v>
      </c>
      <c r="J29" s="31">
        <f>+(I29/$I$5)*100</f>
        <v>205.38270527449291</v>
      </c>
      <c r="K29" s="86">
        <v>0.72881399999999996</v>
      </c>
      <c r="L29" s="17" t="s">
        <v>12</v>
      </c>
      <c r="M29" s="4">
        <f t="shared" si="5"/>
        <v>0.20930159437578033</v>
      </c>
      <c r="N29" s="62">
        <v>25</v>
      </c>
      <c r="O29" s="70"/>
      <c r="P29" s="81">
        <v>1040</v>
      </c>
    </row>
    <row r="30" spans="1:22" s="6" customFormat="1" ht="37.5">
      <c r="A30" s="61">
        <v>25</v>
      </c>
      <c r="B30" s="1" t="s">
        <v>26</v>
      </c>
      <c r="C30" s="14" t="s">
        <v>27</v>
      </c>
      <c r="D30" s="15" t="s">
        <v>28</v>
      </c>
      <c r="E30" s="93">
        <v>1.5228219999999999</v>
      </c>
      <c r="F30" s="32" t="s">
        <v>48</v>
      </c>
      <c r="G30" s="2">
        <v>0.93</v>
      </c>
      <c r="H30" s="3" t="s">
        <v>113</v>
      </c>
      <c r="I30" s="29">
        <f>(E30*1000)/(8250*0.93)</f>
        <v>0.19847794069729552</v>
      </c>
      <c r="J30" s="31">
        <f>+(I30/$I$5)*100</f>
        <v>210.44382165323427</v>
      </c>
      <c r="K30" s="90">
        <v>1.5411969999999999</v>
      </c>
      <c r="L30" s="17" t="s">
        <v>20</v>
      </c>
      <c r="M30" s="13">
        <f t="shared" si="5"/>
        <v>-1.1922551108002444E-2</v>
      </c>
      <c r="N30" s="62">
        <v>17</v>
      </c>
      <c r="O30" s="70"/>
      <c r="P30" s="59"/>
    </row>
    <row r="31" spans="1:22" s="19" customFormat="1" ht="37.5">
      <c r="A31" s="61">
        <v>27</v>
      </c>
      <c r="B31" s="1" t="s">
        <v>46</v>
      </c>
      <c r="C31" s="14" t="s">
        <v>27</v>
      </c>
      <c r="D31" s="15" t="s">
        <v>28</v>
      </c>
      <c r="E31" s="93">
        <v>1.595294</v>
      </c>
      <c r="F31" s="32" t="s">
        <v>48</v>
      </c>
      <c r="G31" s="2">
        <v>0.93</v>
      </c>
      <c r="H31" s="3" t="s">
        <v>114</v>
      </c>
      <c r="I31" s="29">
        <f>(E31*1000)/(8250*0.93)</f>
        <v>0.20792362333007497</v>
      </c>
      <c r="J31" s="31">
        <f>+(I31/$I$5)*100</f>
        <v>220.45896764065321</v>
      </c>
      <c r="K31" s="90">
        <v>1.6121620000000001</v>
      </c>
      <c r="L31" s="17" t="s">
        <v>20</v>
      </c>
      <c r="M31" s="13">
        <f t="shared" si="5"/>
        <v>-1.0462968361740432E-2</v>
      </c>
      <c r="N31" s="62">
        <v>18</v>
      </c>
      <c r="O31" s="70"/>
      <c r="P31" s="59"/>
      <c r="Q31" s="6"/>
      <c r="R31" s="6"/>
      <c r="S31" s="6"/>
      <c r="T31" s="6"/>
      <c r="U31" s="6"/>
      <c r="V31" s="6"/>
    </row>
    <row r="32" spans="1:22" s="6" customFormat="1" ht="36">
      <c r="A32" s="63">
        <v>28</v>
      </c>
      <c r="B32" s="1" t="s">
        <v>29</v>
      </c>
      <c r="C32" s="27" t="s">
        <v>43</v>
      </c>
      <c r="D32" s="15" t="s">
        <v>4</v>
      </c>
      <c r="E32" s="93">
        <f>+P32/1.18</f>
        <v>1.6779661016949152</v>
      </c>
      <c r="F32" s="32" t="s">
        <v>12</v>
      </c>
      <c r="G32" s="2">
        <v>0.8</v>
      </c>
      <c r="H32" s="3" t="s">
        <v>93</v>
      </c>
      <c r="I32" s="29">
        <f>(E32*1000)/(9562*0.8)</f>
        <v>0.21935344353886677</v>
      </c>
      <c r="J32" s="31">
        <f t="shared" si="2"/>
        <v>232.57787131880025</v>
      </c>
      <c r="K32" s="86">
        <v>1.3644069999999999</v>
      </c>
      <c r="L32" s="17" t="s">
        <v>12</v>
      </c>
      <c r="M32" s="4">
        <f t="shared" si="5"/>
        <v>0.22981346599285657</v>
      </c>
      <c r="N32" s="62">
        <v>26</v>
      </c>
      <c r="O32" s="70"/>
      <c r="P32" s="59">
        <v>1.98</v>
      </c>
    </row>
    <row r="33" spans="1:16" s="6" customFormat="1" ht="34.5">
      <c r="A33" s="63">
        <v>29</v>
      </c>
      <c r="B33" s="1" t="s">
        <v>30</v>
      </c>
      <c r="C33" s="14" t="s">
        <v>31</v>
      </c>
      <c r="D33" s="15" t="s">
        <v>5</v>
      </c>
      <c r="E33" s="93">
        <v>0.30241200000000001</v>
      </c>
      <c r="F33" s="32" t="s">
        <v>14</v>
      </c>
      <c r="G33" s="2">
        <v>0.99</v>
      </c>
      <c r="H33" s="3" t="s">
        <v>90</v>
      </c>
      <c r="I33" s="29">
        <f>(E33*1000)/(860*0.99)</f>
        <v>0.35519379844961246</v>
      </c>
      <c r="J33" s="31">
        <f t="shared" si="2"/>
        <v>376.60779888514639</v>
      </c>
      <c r="K33" s="86">
        <v>0.31154599999999999</v>
      </c>
      <c r="L33" s="17" t="s">
        <v>14</v>
      </c>
      <c r="M33" s="4">
        <f t="shared" si="5"/>
        <v>-2.931830291513926E-2</v>
      </c>
      <c r="N33" s="62">
        <v>16</v>
      </c>
      <c r="O33" s="70"/>
      <c r="P33" s="59"/>
    </row>
    <row r="34" spans="1:16" s="6" customFormat="1" ht="34.5">
      <c r="A34" s="61">
        <v>30</v>
      </c>
      <c r="B34" s="1" t="s">
        <v>32</v>
      </c>
      <c r="C34" s="14" t="s">
        <v>33</v>
      </c>
      <c r="D34" s="15" t="s">
        <v>6</v>
      </c>
      <c r="E34" s="93">
        <v>4.1933790000000002</v>
      </c>
      <c r="F34" s="32" t="s">
        <v>12</v>
      </c>
      <c r="G34" s="2">
        <v>0.92</v>
      </c>
      <c r="H34" s="20" t="s">
        <v>116</v>
      </c>
      <c r="I34" s="29">
        <f>(E34*1000)/(11000*0.92)</f>
        <v>0.41436551383399206</v>
      </c>
      <c r="J34" s="31">
        <f t="shared" si="2"/>
        <v>439.34687142650108</v>
      </c>
      <c r="K34" s="86">
        <v>3.804856</v>
      </c>
      <c r="L34" s="17" t="s">
        <v>12</v>
      </c>
      <c r="M34" s="4">
        <f t="shared" ref="M34:M38" si="6">+(E34/K34)-1</f>
        <v>0.10211240583086467</v>
      </c>
      <c r="N34" s="62">
        <v>21</v>
      </c>
      <c r="O34" s="70"/>
      <c r="P34" s="59"/>
    </row>
    <row r="35" spans="1:16" s="6" customFormat="1" ht="34.5">
      <c r="A35" s="61">
        <v>31</v>
      </c>
      <c r="B35" s="1" t="s">
        <v>41</v>
      </c>
      <c r="C35" s="14" t="s">
        <v>34</v>
      </c>
      <c r="D35" s="15" t="s">
        <v>6</v>
      </c>
      <c r="E35" s="93">
        <v>4.612717</v>
      </c>
      <c r="F35" s="32" t="s">
        <v>12</v>
      </c>
      <c r="G35" s="2">
        <v>0.92</v>
      </c>
      <c r="H35" s="20" t="s">
        <v>117</v>
      </c>
      <c r="I35" s="29">
        <f>(E35*1000)/(11000*0.92)</f>
        <v>0.45580207509881421</v>
      </c>
      <c r="J35" s="31">
        <f t="shared" si="2"/>
        <v>483.28156904630754</v>
      </c>
      <c r="K35" s="86">
        <v>4.1853410000000002</v>
      </c>
      <c r="L35" s="17" t="s">
        <v>12</v>
      </c>
      <c r="M35" s="4">
        <f t="shared" si="6"/>
        <v>0.10211258771985365</v>
      </c>
      <c r="N35" s="62">
        <v>21</v>
      </c>
      <c r="O35" s="70"/>
      <c r="P35" s="59"/>
    </row>
    <row r="36" spans="1:16" s="6" customFormat="1" ht="33" customHeight="1">
      <c r="A36" s="63">
        <v>32</v>
      </c>
      <c r="B36" s="1" t="s">
        <v>45</v>
      </c>
      <c r="C36" s="14" t="s">
        <v>35</v>
      </c>
      <c r="D36" s="15" t="s">
        <v>7</v>
      </c>
      <c r="E36" s="93">
        <v>5.0251469999999996</v>
      </c>
      <c r="F36" s="32" t="s">
        <v>12</v>
      </c>
      <c r="G36" s="2">
        <v>0.92</v>
      </c>
      <c r="H36" s="20" t="s">
        <v>118</v>
      </c>
      <c r="I36" s="29">
        <f>(E36*1000)/(11100*0.92)</f>
        <v>0.49208254994124556</v>
      </c>
      <c r="J36" s="31">
        <f>+(I36/$I$5)*100</f>
        <v>521.7493289918807</v>
      </c>
      <c r="K36" s="86">
        <v>4.5223170000000001</v>
      </c>
      <c r="L36" s="17" t="s">
        <v>12</v>
      </c>
      <c r="M36" s="4">
        <f>+(E36/K36)-1</f>
        <v>0.11118857877499511</v>
      </c>
      <c r="N36" s="62">
        <v>23</v>
      </c>
      <c r="O36" s="70"/>
      <c r="P36" s="59"/>
    </row>
    <row r="37" spans="1:16" s="6" customFormat="1" ht="36">
      <c r="A37" s="61">
        <v>33</v>
      </c>
      <c r="B37" s="50" t="s">
        <v>44</v>
      </c>
      <c r="C37" s="51" t="s">
        <v>43</v>
      </c>
      <c r="D37" s="52" t="s">
        <v>8</v>
      </c>
      <c r="E37" s="92">
        <v>4.3325644370000003</v>
      </c>
      <c r="F37" s="53" t="s">
        <v>12</v>
      </c>
      <c r="G37" s="54">
        <v>0.84</v>
      </c>
      <c r="H37" s="55" t="s">
        <v>91</v>
      </c>
      <c r="I37" s="56">
        <f>(E37*1000)/(10256*0.84)</f>
        <v>0.50290705986275175</v>
      </c>
      <c r="J37" s="31">
        <f>+(I37/$I$5)*100</f>
        <v>533.22642930540769</v>
      </c>
      <c r="K37" s="86">
        <v>3.7508780000000002</v>
      </c>
      <c r="L37" s="57" t="s">
        <v>12</v>
      </c>
      <c r="M37" s="58">
        <f>+(E37/K37)-1</f>
        <v>0.15508007378539101</v>
      </c>
      <c r="N37" s="65">
        <v>24</v>
      </c>
      <c r="O37" s="70"/>
      <c r="P37" s="87">
        <v>4.5624260000000003</v>
      </c>
    </row>
    <row r="38" spans="1:16" s="6" customFormat="1" ht="35.25" thickBot="1">
      <c r="A38" s="61">
        <v>34</v>
      </c>
      <c r="B38" s="41" t="s">
        <v>36</v>
      </c>
      <c r="C38" s="42" t="s">
        <v>33</v>
      </c>
      <c r="D38" s="43" t="s">
        <v>6</v>
      </c>
      <c r="E38" s="94">
        <v>5.7344632769999997</v>
      </c>
      <c r="F38" s="44" t="s">
        <v>12</v>
      </c>
      <c r="G38" s="45">
        <v>0.9</v>
      </c>
      <c r="H38" s="46" t="s">
        <v>119</v>
      </c>
      <c r="I38" s="47">
        <f>(E38*1000)/(11000*0.9)</f>
        <v>0.57923871484848488</v>
      </c>
      <c r="J38" s="31">
        <f t="shared" si="2"/>
        <v>614.15998359299863</v>
      </c>
      <c r="K38" s="91">
        <v>5.1789079999999998</v>
      </c>
      <c r="L38" s="48" t="s">
        <v>12</v>
      </c>
      <c r="M38" s="49">
        <f t="shared" si="6"/>
        <v>0.10727266771296184</v>
      </c>
      <c r="N38" s="66">
        <v>22</v>
      </c>
      <c r="O38" s="70"/>
      <c r="P38" s="59"/>
    </row>
    <row r="39" spans="1:16" s="6" customFormat="1" ht="22.5" customHeight="1">
      <c r="A39" s="149" t="s">
        <v>1</v>
      </c>
      <c r="B39" s="150"/>
      <c r="C39" s="151"/>
      <c r="D39" s="133" t="s">
        <v>2</v>
      </c>
      <c r="E39" s="134"/>
      <c r="F39" s="134"/>
      <c r="G39" s="134"/>
      <c r="H39" s="134"/>
      <c r="I39" s="134"/>
      <c r="J39" s="134"/>
      <c r="K39" s="134"/>
      <c r="L39" s="135"/>
      <c r="M39" s="136" t="s">
        <v>83</v>
      </c>
      <c r="N39" s="137"/>
      <c r="O39" s="70"/>
      <c r="P39" s="71"/>
    </row>
    <row r="40" spans="1:16" s="6" customFormat="1" ht="17.25" customHeight="1">
      <c r="A40" s="152"/>
      <c r="B40" s="153"/>
      <c r="C40" s="154"/>
      <c r="D40" s="140" t="s">
        <v>124</v>
      </c>
      <c r="E40" s="141"/>
      <c r="F40" s="141"/>
      <c r="G40" s="141"/>
      <c r="H40" s="142"/>
      <c r="I40" s="140" t="s">
        <v>125</v>
      </c>
      <c r="J40" s="141"/>
      <c r="K40" s="141"/>
      <c r="L40" s="142"/>
      <c r="M40" s="138"/>
      <c r="N40" s="139"/>
      <c r="O40" s="70"/>
      <c r="P40" s="71"/>
    </row>
    <row r="41" spans="1:16" s="6" customFormat="1" ht="22.5" customHeight="1">
      <c r="A41" s="119" t="s">
        <v>65</v>
      </c>
      <c r="B41" s="120"/>
      <c r="C41" s="121"/>
      <c r="D41" s="122">
        <v>3.5379</v>
      </c>
      <c r="E41" s="123"/>
      <c r="F41" s="123"/>
      <c r="G41" s="117" t="s">
        <v>16</v>
      </c>
      <c r="H41" s="118"/>
      <c r="I41" s="106">
        <v>3.0476999999999999</v>
      </c>
      <c r="J41" s="107"/>
      <c r="K41" s="117" t="s">
        <v>16</v>
      </c>
      <c r="L41" s="118"/>
      <c r="M41" s="124">
        <f>+(D41/I41)-1</f>
        <v>0.16084260261836802</v>
      </c>
      <c r="N41" s="125"/>
      <c r="O41" s="70"/>
      <c r="P41" s="71"/>
    </row>
    <row r="42" spans="1:16" s="6" customFormat="1" ht="22.5" customHeight="1" thickBot="1">
      <c r="A42" s="130" t="s">
        <v>18</v>
      </c>
      <c r="B42" s="131"/>
      <c r="C42" s="132"/>
      <c r="D42" s="108">
        <v>4.1452999999999998</v>
      </c>
      <c r="E42" s="109"/>
      <c r="F42" s="109"/>
      <c r="G42" s="110" t="s">
        <v>16</v>
      </c>
      <c r="H42" s="111"/>
      <c r="I42" s="112">
        <v>3.3508</v>
      </c>
      <c r="J42" s="113"/>
      <c r="K42" s="110" t="s">
        <v>16</v>
      </c>
      <c r="L42" s="111"/>
      <c r="M42" s="126">
        <f>+(D42/I42)-1</f>
        <v>0.2371075564044407</v>
      </c>
      <c r="N42" s="127"/>
      <c r="O42" s="70"/>
      <c r="P42" s="71"/>
    </row>
    <row r="43" spans="1:16" s="6" customFormat="1" ht="18.75" customHeight="1">
      <c r="A43" s="114" t="s">
        <v>0</v>
      </c>
      <c r="B43" s="115"/>
      <c r="C43" s="115"/>
      <c r="D43" s="115"/>
      <c r="E43" s="115"/>
      <c r="F43" s="115"/>
      <c r="G43" s="115"/>
      <c r="H43" s="115"/>
      <c r="I43" s="115"/>
      <c r="J43" s="115"/>
      <c r="K43" s="115"/>
      <c r="L43" s="115"/>
      <c r="M43" s="115"/>
      <c r="N43" s="116"/>
      <c r="O43" s="70"/>
      <c r="P43" s="71"/>
    </row>
    <row r="44" spans="1:16" s="6" customFormat="1" ht="15" customHeight="1">
      <c r="A44" s="103" t="s">
        <v>37</v>
      </c>
      <c r="B44" s="128"/>
      <c r="C44" s="128"/>
      <c r="D44" s="128"/>
      <c r="E44" s="128"/>
      <c r="F44" s="128"/>
      <c r="G44" s="128"/>
      <c r="H44" s="128"/>
      <c r="I44" s="128"/>
      <c r="J44" s="128"/>
      <c r="K44" s="128"/>
      <c r="L44" s="128"/>
      <c r="M44" s="128"/>
      <c r="N44" s="129"/>
      <c r="O44" s="70"/>
      <c r="P44" s="71"/>
    </row>
    <row r="45" spans="1:16" s="21" customFormat="1" ht="30" customHeight="1">
      <c r="A45" s="103" t="s">
        <v>9</v>
      </c>
      <c r="B45" s="104"/>
      <c r="C45" s="104"/>
      <c r="D45" s="104"/>
      <c r="E45" s="104"/>
      <c r="F45" s="104"/>
      <c r="G45" s="104"/>
      <c r="H45" s="104"/>
      <c r="I45" s="104"/>
      <c r="J45" s="104"/>
      <c r="K45" s="104"/>
      <c r="L45" s="104"/>
      <c r="M45" s="104"/>
      <c r="N45" s="105"/>
      <c r="O45" s="82"/>
      <c r="P45" s="83"/>
    </row>
    <row r="46" spans="1:16" s="6" customFormat="1" ht="63" customHeight="1">
      <c r="A46" s="103" t="s">
        <v>126</v>
      </c>
      <c r="B46" s="104"/>
      <c r="C46" s="104"/>
      <c r="D46" s="104"/>
      <c r="E46" s="104"/>
      <c r="F46" s="104"/>
      <c r="G46" s="104"/>
      <c r="H46" s="104"/>
      <c r="I46" s="104"/>
      <c r="J46" s="104"/>
      <c r="K46" s="104"/>
      <c r="L46" s="104"/>
      <c r="M46" s="104"/>
      <c r="N46" s="105"/>
      <c r="O46" s="70"/>
      <c r="P46" s="71"/>
    </row>
    <row r="47" spans="1:16" s="6" customFormat="1" ht="101.25" customHeight="1">
      <c r="A47" s="103" t="s">
        <v>82</v>
      </c>
      <c r="B47" s="104"/>
      <c r="C47" s="104"/>
      <c r="D47" s="104"/>
      <c r="E47" s="104"/>
      <c r="F47" s="104"/>
      <c r="G47" s="104"/>
      <c r="H47" s="104"/>
      <c r="I47" s="104"/>
      <c r="J47" s="104"/>
      <c r="K47" s="104"/>
      <c r="L47" s="104"/>
      <c r="M47" s="104"/>
      <c r="N47" s="105"/>
      <c r="O47" s="70"/>
      <c r="P47" s="71"/>
    </row>
    <row r="48" spans="1:16" s="6" customFormat="1" ht="17.25">
      <c r="A48" s="103" t="s">
        <v>127</v>
      </c>
      <c r="B48" s="104"/>
      <c r="C48" s="104"/>
      <c r="D48" s="104"/>
      <c r="E48" s="104"/>
      <c r="F48" s="104"/>
      <c r="G48" s="104"/>
      <c r="H48" s="104"/>
      <c r="I48" s="104"/>
      <c r="J48" s="104"/>
      <c r="K48" s="104"/>
      <c r="L48" s="104"/>
      <c r="M48" s="104"/>
      <c r="N48" s="105"/>
      <c r="O48" s="70"/>
      <c r="P48" s="71"/>
    </row>
    <row r="49" spans="1:16" s="6" customFormat="1" ht="30.75" customHeight="1">
      <c r="A49" s="103" t="s">
        <v>115</v>
      </c>
      <c r="B49" s="104"/>
      <c r="C49" s="104"/>
      <c r="D49" s="104"/>
      <c r="E49" s="104"/>
      <c r="F49" s="104"/>
      <c r="G49" s="104"/>
      <c r="H49" s="104"/>
      <c r="I49" s="104"/>
      <c r="J49" s="104"/>
      <c r="K49" s="104"/>
      <c r="L49" s="104"/>
      <c r="M49" s="104"/>
      <c r="N49" s="105"/>
      <c r="O49" s="70"/>
      <c r="P49" s="71"/>
    </row>
    <row r="50" spans="1:16" s="6" customFormat="1" ht="33.75" customHeight="1">
      <c r="A50" s="103" t="s">
        <v>128</v>
      </c>
      <c r="B50" s="104"/>
      <c r="C50" s="104"/>
      <c r="D50" s="104"/>
      <c r="E50" s="104"/>
      <c r="F50" s="104"/>
      <c r="G50" s="104"/>
      <c r="H50" s="104"/>
      <c r="I50" s="104"/>
      <c r="J50" s="104"/>
      <c r="K50" s="104"/>
      <c r="L50" s="104"/>
      <c r="M50" s="104"/>
      <c r="N50" s="105"/>
      <c r="O50" s="70"/>
      <c r="P50" s="71"/>
    </row>
    <row r="51" spans="1:16" s="6" customFormat="1" ht="59.25" customHeight="1">
      <c r="A51" s="146" t="s">
        <v>129</v>
      </c>
      <c r="B51" s="147"/>
      <c r="C51" s="147"/>
      <c r="D51" s="147"/>
      <c r="E51" s="147"/>
      <c r="F51" s="147"/>
      <c r="G51" s="147"/>
      <c r="H51" s="147"/>
      <c r="I51" s="147"/>
      <c r="J51" s="147"/>
      <c r="K51" s="147"/>
      <c r="L51" s="147"/>
      <c r="M51" s="147"/>
      <c r="N51" s="148"/>
      <c r="O51" s="84"/>
      <c r="P51" s="71"/>
    </row>
    <row r="52" spans="1:16" s="6" customFormat="1" ht="45" customHeight="1">
      <c r="A52" s="103" t="s">
        <v>130</v>
      </c>
      <c r="B52" s="104"/>
      <c r="C52" s="104"/>
      <c r="D52" s="104"/>
      <c r="E52" s="104"/>
      <c r="F52" s="104"/>
      <c r="G52" s="104"/>
      <c r="H52" s="104"/>
      <c r="I52" s="104"/>
      <c r="J52" s="104"/>
      <c r="K52" s="104"/>
      <c r="L52" s="104"/>
      <c r="M52" s="104"/>
      <c r="N52" s="105"/>
      <c r="O52" s="70"/>
      <c r="P52" s="71"/>
    </row>
    <row r="53" spans="1:16" s="6" customFormat="1" ht="45.75" customHeight="1">
      <c r="A53" s="103" t="s">
        <v>131</v>
      </c>
      <c r="B53" s="104"/>
      <c r="C53" s="104"/>
      <c r="D53" s="104"/>
      <c r="E53" s="104"/>
      <c r="F53" s="104"/>
      <c r="G53" s="104"/>
      <c r="H53" s="104"/>
      <c r="I53" s="104"/>
      <c r="J53" s="104"/>
      <c r="K53" s="104"/>
      <c r="L53" s="104"/>
      <c r="M53" s="104"/>
      <c r="N53" s="105"/>
      <c r="O53" s="70"/>
      <c r="P53" s="71"/>
    </row>
    <row r="54" spans="1:16" s="6" customFormat="1" ht="17.25">
      <c r="A54" s="100" t="s">
        <v>132</v>
      </c>
      <c r="B54" s="101"/>
      <c r="C54" s="101"/>
      <c r="D54" s="101"/>
      <c r="E54" s="101"/>
      <c r="F54" s="101"/>
      <c r="G54" s="101"/>
      <c r="H54" s="101"/>
      <c r="I54" s="101"/>
      <c r="J54" s="101"/>
      <c r="K54" s="101"/>
      <c r="L54" s="101"/>
      <c r="M54" s="101"/>
      <c r="N54" s="102"/>
      <c r="O54" s="70"/>
      <c r="P54" s="71"/>
    </row>
  </sheetData>
  <mergeCells count="40">
    <mergeCell ref="A2:N2"/>
    <mergeCell ref="A52:N52"/>
    <mergeCell ref="A50:N50"/>
    <mergeCell ref="A47:N47"/>
    <mergeCell ref="A49:N49"/>
    <mergeCell ref="A48:N48"/>
    <mergeCell ref="A51:N51"/>
    <mergeCell ref="A39:C40"/>
    <mergeCell ref="A3:B4"/>
    <mergeCell ref="D3:D4"/>
    <mergeCell ref="K3:L4"/>
    <mergeCell ref="M3:N3"/>
    <mergeCell ref="E3:F4"/>
    <mergeCell ref="G3:G4"/>
    <mergeCell ref="H3:I4"/>
    <mergeCell ref="J3:J4"/>
    <mergeCell ref="M42:N42"/>
    <mergeCell ref="K41:L41"/>
    <mergeCell ref="A44:N44"/>
    <mergeCell ref="A42:C42"/>
    <mergeCell ref="D39:L39"/>
    <mergeCell ref="M39:N40"/>
    <mergeCell ref="D40:H40"/>
    <mergeCell ref="I40:L40"/>
    <mergeCell ref="A1:N1"/>
    <mergeCell ref="C3:C4"/>
    <mergeCell ref="A54:N54"/>
    <mergeCell ref="A53:N53"/>
    <mergeCell ref="A45:N45"/>
    <mergeCell ref="I41:J41"/>
    <mergeCell ref="D42:F42"/>
    <mergeCell ref="G42:H42"/>
    <mergeCell ref="I42:J42"/>
    <mergeCell ref="K42:L42"/>
    <mergeCell ref="A46:N46"/>
    <mergeCell ref="A43:N43"/>
    <mergeCell ref="G41:H41"/>
    <mergeCell ref="A41:C41"/>
    <mergeCell ref="D41:F41"/>
    <mergeCell ref="M41:N41"/>
  </mergeCells>
  <phoneticPr fontId="0" type="noConversion"/>
  <printOptions horizontalCentered="1" verticalCentered="1"/>
  <pageMargins left="0" right="0" top="0" bottom="0" header="0" footer="0"/>
  <pageSetup paperSize="9" scale="44" orientation="portrait" r:id="rId1"/>
  <headerFooter alignWithMargins="0">
    <oddFooter>&amp;L&amp;8Dok. No: TB.Yİ.03&amp;C&amp;8Rev. No: 1&amp;R&amp;8Rev. Tarihi: 08.06.2007</oddFooter>
  </headerFooter>
  <ignoredErrors>
    <ignoredError sqref="I32 I28 I18" 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SANAYİ</vt:lpstr>
      <vt:lpstr>SANAYİ!Yazdırma_Alanı</vt:lpstr>
    </vt:vector>
  </TitlesOfParts>
  <Company>teknik yayıncılık tanıtım a.ş</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mt</cp:lastModifiedBy>
  <cp:lastPrinted>2017-07-12T13:20:50Z</cp:lastPrinted>
  <dcterms:created xsi:type="dcterms:W3CDTF">2005-09-07T09:12:33Z</dcterms:created>
  <dcterms:modified xsi:type="dcterms:W3CDTF">2017-07-27T18:07:18Z</dcterms:modified>
</cp:coreProperties>
</file>