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18" i="1"/>
  <c r="M19" i="1"/>
  <c r="I19" i="1"/>
  <c r="M10" i="1"/>
  <c r="I10" i="1"/>
  <c r="M12" i="1"/>
  <c r="I12" i="1"/>
  <c r="M26" i="1"/>
  <c r="I26" i="1"/>
  <c r="M7" i="1"/>
  <c r="I7" i="1"/>
  <c r="M14" i="1"/>
  <c r="I14" i="1"/>
  <c r="M9" i="1"/>
  <c r="I9" i="1"/>
  <c r="M27" i="1"/>
  <c r="I27" i="1"/>
  <c r="M15" i="1"/>
  <c r="I15" i="1"/>
  <c r="M20" i="1"/>
  <c r="I20" i="1"/>
  <c r="M21" i="1"/>
  <c r="I21" i="1"/>
  <c r="I38" i="1"/>
  <c r="I37" i="1"/>
  <c r="I36" i="1"/>
  <c r="I35" i="1"/>
  <c r="I34" i="1"/>
  <c r="I33" i="1"/>
  <c r="I32" i="1"/>
  <c r="I31" i="1"/>
  <c r="I30" i="1"/>
  <c r="I29" i="1"/>
  <c r="I22" i="1"/>
  <c r="I23" i="1"/>
  <c r="I17" i="1"/>
  <c r="I25" i="1"/>
  <c r="I13" i="1"/>
  <c r="I11" i="1"/>
  <c r="I8" i="1"/>
  <c r="I16" i="1"/>
  <c r="I5" i="1"/>
  <c r="I6" i="1"/>
  <c r="M23" i="1"/>
  <c r="M11" i="1"/>
  <c r="M18" i="1"/>
  <c r="M38" i="1"/>
  <c r="M37" i="1"/>
  <c r="M36" i="1"/>
  <c r="M35" i="1"/>
  <c r="M33" i="1"/>
  <c r="M34" i="1"/>
  <c r="M32" i="1"/>
  <c r="M31" i="1"/>
  <c r="M29" i="1"/>
  <c r="M30" i="1"/>
  <c r="M28" i="1"/>
  <c r="M17" i="1"/>
  <c r="M25" i="1"/>
  <c r="M13" i="1"/>
  <c r="M22" i="1"/>
  <c r="M8" i="1"/>
  <c r="M16" i="1"/>
  <c r="M5" i="1"/>
  <c r="M6" i="1"/>
  <c r="J37" i="1" l="1"/>
  <c r="J30" i="1"/>
  <c r="J6" i="1"/>
  <c r="J27" i="1"/>
  <c r="J8" i="1"/>
  <c r="J16" i="1"/>
  <c r="J31" i="1"/>
  <c r="J20" i="1"/>
  <c r="J26" i="1"/>
  <c r="J18" i="1"/>
  <c r="J28" i="1"/>
  <c r="J5" i="1"/>
  <c r="J11" i="1"/>
  <c r="J25" i="1"/>
  <c r="J23" i="1"/>
  <c r="J22" i="1"/>
  <c r="J33" i="1"/>
  <c r="J34" i="1"/>
  <c r="J36" i="1"/>
  <c r="J38" i="1"/>
  <c r="J9" i="1"/>
  <c r="J12" i="1"/>
  <c r="J10" i="1"/>
  <c r="J19" i="1"/>
  <c r="J13" i="1"/>
  <c r="J17" i="1"/>
  <c r="J29" i="1"/>
  <c r="J32" i="1"/>
  <c r="J35"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<sst xmlns="http://schemas.openxmlformats.org/spreadsheetml/2006/main" count="246" uniqueCount="133">
  <si>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</si>
  <si>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</si>
  <si>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</si>
  <si>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</si>
  <si>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</si>
  <si>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</si>
  <si>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</si>
  <si>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</si>
  <si>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</si>
  <si>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</si>
  <si>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</si>
  <si>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</si>
  <si>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</si>
  <si>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</si>
  <si>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</si>
  <si>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</si>
  <si>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</si>
  <si>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</si>
  <si>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</si>
  <si>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</si>
  <si>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</si>
  <si>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</si>
  <si>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</si>
  <si>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</si>
  <si>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</si>
  <si>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</si>
  <si>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</si>
  <si>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</si>
  <si>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</si>
  <si>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</si>
  <si>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</si>
  <si>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</si>
  <si>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</si>
  <si>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</si>
  <si>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</si>
  <si>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</si>
  <si>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</si>
  <si>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</si>
  <si>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</si>
  <si>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</si>
  <si>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</si>
  <si>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</si>
  <si>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</si>
  <si>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</si>
  <si>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</si>
  <si>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</si>
  <si>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</si>
  <si>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</si>
  <si>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</si>
  <si>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</si>
  <si>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</si>
  <si>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</si>
  <si>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</si>
  <si>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</si>
  <si>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</si>
  <si>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</si>
  <si>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</si>
  <si>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</si>
  <si>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</si>
  <si>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</si>
  <si>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</si>
  <si>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</si>
  <si>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</si>
  <si>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</si>
  <si>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</si>
  <si>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</si>
  <si>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</si>
  <si>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</si>
  <si>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</si>
  <si>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</si>
  <si>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</si>
  <si>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</si>
  <si>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</si>
  <si>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</si>
  <si>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</si>
  <si>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</si>
  <si>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</si>
  <si>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</si>
  <si>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</si>
  <si>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</si>
  <si>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</si>
  <si>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</si>
  <si>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</si>
  <si>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</si>
  <si>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</si>
  <si>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</si>
  <si>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</si>
  <si>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</si>
  <si>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</si>
  <si>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</si>
  <si>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</si>
  <si>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r>
      <t>5,838041 x 1000</t>
    </r>
    <r>
      <rPr>
        <vertAlign val="superscript"/>
        <sz val="11"/>
        <rFont val="Arial"/>
        <family val="2"/>
      </rPr>
      <t xml:space="preserve">
</t>
    </r>
    <r>
      <rPr>
        <sz val="11"/>
        <rFont val="Arial"/>
        <family val="2"/>
      </rPr>
      <t>11,000 x 0,90</t>
    </r>
  </si>
  <si>
    <r>
      <t>4,259795 x 1000</t>
    </r>
    <r>
      <rPr>
        <vertAlign val="superscript"/>
        <sz val="11"/>
        <rFont val="Arial"/>
        <family val="2"/>
      </rPr>
      <t xml:space="preserve">
</t>
    </r>
    <r>
      <rPr>
        <sz val="11"/>
        <rFont val="Arial"/>
        <family val="2"/>
      </rPr>
      <t>11,000 x 0,92</t>
    </r>
  </si>
  <si>
    <r>
      <t>4,685774 x 1000</t>
    </r>
    <r>
      <rPr>
        <vertAlign val="superscript"/>
        <sz val="11"/>
        <rFont val="Arial"/>
        <family val="2"/>
      </rPr>
      <t xml:space="preserve">
</t>
    </r>
    <r>
      <rPr>
        <sz val="11"/>
        <rFont val="Arial"/>
        <family val="2"/>
      </rPr>
      <t>11,000 x 0,92</t>
    </r>
  </si>
  <si>
    <r>
      <t>5,085583 x 1000</t>
    </r>
    <r>
      <rPr>
        <vertAlign val="superscript"/>
        <sz val="11"/>
        <rFont val="Arial"/>
        <family val="2"/>
      </rPr>
      <t xml:space="preserve">
</t>
    </r>
    <r>
      <rPr>
        <sz val="11"/>
        <rFont val="Arial"/>
        <family val="2"/>
      </rPr>
      <t>11,100 x 0,92</t>
    </r>
  </si>
  <si>
    <r>
      <t>4,332564 x 1000</t>
    </r>
    <r>
      <rPr>
        <vertAlign val="superscript"/>
        <sz val="11"/>
        <rFont val="Arial"/>
        <family val="2"/>
      </rPr>
      <t xml:space="preserve">
</t>
    </r>
    <r>
      <rPr>
        <sz val="11"/>
        <rFont val="Arial"/>
        <family val="2"/>
      </rPr>
      <t>10,256 x 0,84</t>
    </r>
  </si>
  <si>
    <r>
      <t xml:space="preserve">( 04 Temmuz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</si>
  <si>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04 Temmuz 2017
</t>
    </r>
    <r>
      <rPr>
        <sz val="14"/>
        <rFont val="Arial"/>
        <family val="2"/>
        <charset val="162"/>
      </rPr>
      <t>Tarihindeki
Birim Fiyat</t>
    </r>
  </si>
  <si>
    <r>
      <t>04 Temmuz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</si>
  <si>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4"/>
        <rFont val="Arial"/>
        <family val="2"/>
        <charset val="162"/>
      </rPr>
      <t>20 Temmuz 2016</t>
    </r>
    <r>
      <rPr>
        <sz val="14"/>
        <rFont val="Arial"/>
        <family val="2"/>
        <charset val="162"/>
      </rPr>
      <t xml:space="preserve">
Tarihindeki 
Birim Fiyatları </t>
    </r>
  </si>
  <si>
    <t>04 Temmuz 2017
20 Temmuz 2016</t>
  </si>
  <si>
    <t>1,644068 x 1000
9,562 x 0,80</t>
  </si>
  <si>
    <t xml:space="preserve">0,761549 x 1000
8250 x 0,93 </t>
  </si>
  <si>
    <t xml:space="preserve">0,779764 x 1000
8250 x 0,93 </t>
  </si>
  <si>
    <t xml:space="preserve">0,839234 x 1000
8250 x 0,93 </t>
  </si>
  <si>
    <t xml:space="preserve">0,938676 x 1000
8250 x 0,93 </t>
  </si>
  <si>
    <t xml:space="preserve">0,765659 x 1000
8250 x 0,93 </t>
  </si>
  <si>
    <t xml:space="preserve">0,889493 x 1000
8250 x 0,93 </t>
  </si>
  <si>
    <t xml:space="preserve">0,948963 x 1000
8250 x 0,93 </t>
  </si>
  <si>
    <t xml:space="preserve">0,983412 x 1000
8250 x 0,93 </t>
  </si>
  <si>
    <t xml:space="preserve">0,923942 x 1000
8250 x 0,93 </t>
  </si>
  <si>
    <t xml:space="preserve">0,754424 x 1000
8250 x 0,93 </t>
  </si>
  <si>
    <t xml:space="preserve">0,771317 x 1000
8250 x 0,93 </t>
  </si>
  <si>
    <t xml:space="preserve">0,830736 x 1000
8250 x 0,93 </t>
  </si>
  <si>
    <t xml:space="preserve">0,928111 x 1000
8250 x 0,93 </t>
  </si>
  <si>
    <t xml:space="preserve">0,883824 x 1000
8250 x 0,93 </t>
  </si>
  <si>
    <t xml:space="preserve">0,833466 x 1000
8250 x 0,93 </t>
  </si>
  <si>
    <t xml:space="preserve">0,778324 x 1000
8250 x 0,93 </t>
  </si>
  <si>
    <t xml:space="preserve">0,773996 x 1000
8250 x 0,93 </t>
  </si>
  <si>
    <t xml:space="preserve">0,759671x 1000
8250 x 0,93 </t>
  </si>
  <si>
    <t xml:space="preserve">0,747578 x 1000
8250 x 0,93 </t>
  </si>
  <si>
    <t xml:space="preserve">1,522822 x 1000
8250 x 0,93 </t>
  </si>
  <si>
    <t xml:space="preserve">1,595294 x 1000
8250 x 0,93 </t>
  </si>
  <si>
    <r>
      <t xml:space="preserve">3. </t>
    </r>
    <r>
      <rPr>
        <b/>
        <sz val="11"/>
        <rFont val="Arial"/>
        <family val="2"/>
        <charset val="162"/>
      </rPr>
      <t>Doğalgaz</t>
    </r>
    <r>
      <rPr>
        <sz val="11"/>
        <rFont val="Arial"/>
        <family val="2"/>
      </rPr>
      <t xml:space="preserve"> fiyatları  01 Temmuz 2017 tarinde yayınlanan, 04 Temmuz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</si>
  <si>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04 Temmuz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</si>
  <si>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Temmuz 2017 tarihinde yayınlanan, 04 Temmuz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</si>
  <si>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04 Mayıs 2017 tarihinde yayınlanan, 04 Temmuz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310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</si>
  <si>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04 Temmuz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</si>
  <si>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04 Temmuz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</si>
  <si>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04 Temmuz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</si>
  <si>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04 Temmuz 2017 tarihinde geçerli olan; ceviz tipi linyit için nakliye ücreti ve KDV dahil bayi satış fiyatı 25 TL/ 25kg.torba veya 1040 TL/ton'dur.</t>
    </r>
  </si>
  <si>
    <r>
      <t xml:space="preserve">03 Temmuz </t>
    </r>
    <r>
      <rPr>
        <b/>
        <sz val="16"/>
        <rFont val="Arial"/>
        <family val="2"/>
        <charset val="162"/>
      </rPr>
      <t>2017</t>
    </r>
    <r>
      <rPr>
        <sz val="12"/>
        <rFont val="Arial"/>
        <family val="2"/>
        <charset val="162"/>
      </rPr>
      <t xml:space="preserve"> tarihinde</t>
    </r>
  </si>
  <si>
    <r>
      <t xml:space="preserve">01 Temmuz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</si>
</sst>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942975</xdr:colOff>
      <xdr:row>17</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96</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97</v>
      </c>
      <c r="F3" s="167"/>
      <c r="G3" s="169" t="s">
        <v>62</v>
      </c>
      <c r="H3" s="171" t="s">
        <v>98</v>
      </c>
      <c r="I3" s="172"/>
      <c r="J3" s="175" t="s">
        <v>63</v>
      </c>
      <c r="K3" s="161" t="s">
        <v>99</v>
      </c>
      <c r="L3" s="162"/>
      <c r="M3" s="165" t="s">
        <v>100</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93">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93">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93">
        <v>0.74757799999999996</v>
      </c>
      <c r="F7" s="32" t="s">
        <v>13</v>
      </c>
      <c r="G7" s="2">
        <v>0.93</v>
      </c>
      <c r="H7" s="3" t="s">
        <v>120</v>
      </c>
      <c r="I7" s="29">
        <f t="shared" si="0"/>
        <v>9.7436037797328123E-2</v>
      </c>
      <c r="J7" s="31">
        <f t="shared" si="2"/>
        <v>103.31028268824693</v>
      </c>
      <c r="K7" s="86">
        <v>0.82311000000000001</v>
      </c>
      <c r="L7" s="17" t="s">
        <v>20</v>
      </c>
      <c r="M7" s="4">
        <f t="shared" si="1"/>
        <v>-9.1764162748599887E-2</v>
      </c>
      <c r="N7" s="62">
        <v>2</v>
      </c>
      <c r="O7" s="70"/>
      <c r="P7" s="71"/>
    </row>
    <row r="8" spans="1:16" s="6" customFormat="1" ht="34.5">
      <c r="A8" s="61">
        <v>4</v>
      </c>
      <c r="B8" s="1" t="s">
        <v>68</v>
      </c>
      <c r="C8" s="14" t="s">
        <v>21</v>
      </c>
      <c r="D8" s="15" t="s">
        <v>10</v>
      </c>
      <c r="E8" s="93">
        <v>0.75442399999999998</v>
      </c>
      <c r="F8" s="32" t="s">
        <v>13</v>
      </c>
      <c r="G8" s="2">
        <v>0.93</v>
      </c>
      <c r="H8" s="3" t="s">
        <v>111</v>
      </c>
      <c r="I8" s="29">
        <f>(E8*1000)/(8250*0.93)</f>
        <v>9.8328315412186382E-2</v>
      </c>
      <c r="J8" s="31">
        <f>+(I8/$I$5)*100</f>
        <v>104.2563541286635</v>
      </c>
      <c r="K8" s="86">
        <v>0.828009</v>
      </c>
      <c r="L8" s="17" t="s">
        <v>20</v>
      </c>
      <c r="M8" s="4">
        <f>+(E8/K8)-1</f>
        <v>-8.886980697069724E-2</v>
      </c>
      <c r="N8" s="62">
        <v>3</v>
      </c>
      <c r="O8" s="70"/>
      <c r="P8" s="71"/>
    </row>
    <row r="9" spans="1:16" s="6" customFormat="1" ht="34.5">
      <c r="A9" s="63">
        <v>5</v>
      </c>
      <c r="B9" s="36" t="s">
        <v>57</v>
      </c>
      <c r="C9" s="14" t="s">
        <v>22</v>
      </c>
      <c r="D9" s="15" t="s">
        <v>10</v>
      </c>
      <c r="E9" s="93">
        <v>0.75967099999999999</v>
      </c>
      <c r="F9" s="32" t="s">
        <v>13</v>
      </c>
      <c r="G9" s="2">
        <v>0.93</v>
      </c>
      <c r="H9" s="3" t="s">
        <v>119</v>
      </c>
      <c r="I9" s="29">
        <f t="shared" si="0"/>
        <v>9.9012186379928313E-2</v>
      </c>
      <c r="J9" s="31">
        <f t="shared" si="2"/>
        <v>104.98145445701081</v>
      </c>
      <c r="K9" s="86">
        <v>0.83360100000000004</v>
      </c>
      <c r="L9" s="17" t="s">
        <v>20</v>
      </c>
      <c r="M9" s="4">
        <f t="shared" si="1"/>
        <v>-8.8687513570641197E-2</v>
      </c>
      <c r="N9" s="62">
        <v>3</v>
      </c>
      <c r="O9" s="70"/>
      <c r="P9" s="71"/>
    </row>
    <row r="10" spans="1:16" s="6" customFormat="1" ht="34.5">
      <c r="A10" s="61">
        <v>6</v>
      </c>
      <c r="B10" s="36" t="s">
        <v>67</v>
      </c>
      <c r="C10" s="14" t="s">
        <v>24</v>
      </c>
      <c r="D10" s="15" t="s">
        <v>10</v>
      </c>
      <c r="E10" s="93">
        <v>0.76154900000000003</v>
      </c>
      <c r="F10" s="32" t="s">
        <v>13</v>
      </c>
      <c r="G10" s="2">
        <v>0.93</v>
      </c>
      <c r="H10" s="3" t="s">
        <v>102</v>
      </c>
      <c r="I10" s="29">
        <f t="shared" si="0"/>
        <v>9.925695666340828E-2</v>
      </c>
      <c r="J10" s="31">
        <f t="shared" si="2"/>
        <v>105.24098150420662</v>
      </c>
      <c r="K10" s="89">
        <v>0.83523099999999995</v>
      </c>
      <c r="L10" s="17" t="s">
        <v>20</v>
      </c>
      <c r="M10" s="4">
        <f t="shared" si="1"/>
        <v>-8.821751108375997E-2</v>
      </c>
      <c r="N10" s="62">
        <v>4</v>
      </c>
      <c r="O10" s="70"/>
      <c r="P10" s="71"/>
    </row>
    <row r="11" spans="1:16" s="6" customFormat="1" ht="34.5">
      <c r="A11" s="61">
        <v>7</v>
      </c>
      <c r="B11" s="1" t="s">
        <v>60</v>
      </c>
      <c r="C11" s="14" t="s">
        <v>23</v>
      </c>
      <c r="D11" s="15" t="s">
        <v>10</v>
      </c>
      <c r="E11" s="93">
        <v>0.76565897520000004</v>
      </c>
      <c r="F11" s="32" t="s">
        <v>13</v>
      </c>
      <c r="G11" s="2">
        <v>0.93</v>
      </c>
      <c r="H11" s="3" t="s">
        <v>106</v>
      </c>
      <c r="I11" s="29">
        <f t="shared" si="0"/>
        <v>9.9792632805474096E-2</v>
      </c>
      <c r="J11" s="31">
        <f t="shared" si="2"/>
        <v>105.80895260522038</v>
      </c>
      <c r="K11" s="86">
        <v>0.83879700000000001</v>
      </c>
      <c r="L11" s="17" t="s">
        <v>20</v>
      </c>
      <c r="M11" s="4">
        <f t="shared" si="1"/>
        <v>-8.7193951337451114E-2</v>
      </c>
      <c r="N11" s="62">
        <v>5</v>
      </c>
      <c r="O11" s="70"/>
      <c r="P11" s="71"/>
    </row>
    <row r="12" spans="1:16" s="6" customFormat="1" ht="34.5">
      <c r="A12" s="63">
        <v>8</v>
      </c>
      <c r="B12" s="7" t="s">
        <v>66</v>
      </c>
      <c r="C12" s="14" t="s">
        <v>42</v>
      </c>
      <c r="D12" s="15" t="s">
        <v>10</v>
      </c>
      <c r="E12" s="93">
        <v>0.77131700000000003</v>
      </c>
      <c r="F12" s="32" t="s">
        <v>13</v>
      </c>
      <c r="G12" s="2">
        <v>0.93</v>
      </c>
      <c r="H12" s="3" t="s">
        <v>112</v>
      </c>
      <c r="I12" s="38">
        <f t="shared" si="0"/>
        <v>0.10053007494297816</v>
      </c>
      <c r="J12" s="31">
        <f t="shared" si="2"/>
        <v>106.59085381358275</v>
      </c>
      <c r="K12" s="86">
        <v>0.84400200000000003</v>
      </c>
      <c r="L12" s="39" t="s">
        <v>20</v>
      </c>
      <c r="M12" s="40">
        <f t="shared" si="1"/>
        <v>-8.6119464171885873E-2</v>
      </c>
      <c r="N12" s="62">
        <v>6</v>
      </c>
      <c r="O12" s="70"/>
      <c r="P12" s="71"/>
    </row>
    <row r="13" spans="1:16" s="6" customFormat="1" ht="34.5">
      <c r="A13" s="61">
        <v>9</v>
      </c>
      <c r="B13" s="36" t="s">
        <v>69</v>
      </c>
      <c r="C13" s="14" t="s">
        <v>22</v>
      </c>
      <c r="D13" s="15" t="s">
        <v>10</v>
      </c>
      <c r="E13" s="93">
        <v>0.77399600000000002</v>
      </c>
      <c r="F13" s="32" t="s">
        <v>13</v>
      </c>
      <c r="G13" s="2">
        <v>0.93</v>
      </c>
      <c r="H13" s="3" t="s">
        <v>118</v>
      </c>
      <c r="I13" s="29">
        <f t="shared" si="0"/>
        <v>0.10087924405343759</v>
      </c>
      <c r="J13" s="31">
        <f t="shared" si="2"/>
        <v>106.96107370678693</v>
      </c>
      <c r="K13" s="86">
        <v>0.84602699999999997</v>
      </c>
      <c r="L13" s="17" t="s">
        <v>20</v>
      </c>
      <c r="M13" s="4">
        <f t="shared" si="1"/>
        <v>-8.5140308760831451E-2</v>
      </c>
      <c r="N13" s="62">
        <v>7</v>
      </c>
      <c r="O13" s="70"/>
      <c r="P13" s="71"/>
    </row>
    <row r="14" spans="1:16" s="6" customFormat="1" ht="34.5">
      <c r="A14" s="61">
        <v>10</v>
      </c>
      <c r="B14" s="36" t="s">
        <v>58</v>
      </c>
      <c r="C14" s="14" t="s">
        <v>22</v>
      </c>
      <c r="D14" s="15" t="s">
        <v>10</v>
      </c>
      <c r="E14" s="93">
        <v>0.77832400000000002</v>
      </c>
      <c r="F14" s="32" t="s">
        <v>13</v>
      </c>
      <c r="G14" s="2">
        <v>0.93</v>
      </c>
      <c r="H14" s="3" t="s">
        <v>117</v>
      </c>
      <c r="I14" s="29">
        <f t="shared" si="0"/>
        <v>0.10144333659172369</v>
      </c>
      <c r="J14" s="31">
        <f t="shared" si="2"/>
        <v>107.55917437785369</v>
      </c>
      <c r="K14" s="86">
        <v>0.84978399999999998</v>
      </c>
      <c r="L14" s="17" t="s">
        <v>20</v>
      </c>
      <c r="M14" s="4">
        <f t="shared" si="1"/>
        <v>-8.4091957485666891E-2</v>
      </c>
      <c r="N14" s="62">
        <v>8</v>
      </c>
      <c r="O14" s="70"/>
      <c r="P14" s="71"/>
    </row>
    <row r="15" spans="1:16" s="6" customFormat="1" ht="34.5">
      <c r="A15" s="63">
        <v>11</v>
      </c>
      <c r="B15" s="36" t="s">
        <v>56</v>
      </c>
      <c r="C15" s="14" t="s">
        <v>24</v>
      </c>
      <c r="D15" s="15" t="s">
        <v>10</v>
      </c>
      <c r="E15" s="93">
        <v>0.77976400000000001</v>
      </c>
      <c r="F15" s="32" t="s">
        <v>13</v>
      </c>
      <c r="G15" s="2">
        <v>0.93</v>
      </c>
      <c r="H15" s="3" t="s">
        <v>103</v>
      </c>
      <c r="I15" s="29">
        <f t="shared" si="0"/>
        <v>0.10163101987618117</v>
      </c>
      <c r="J15" s="31">
        <f t="shared" si="2"/>
        <v>107.7581727527003</v>
      </c>
      <c r="K15" s="89">
        <v>0.85103300000000004</v>
      </c>
      <c r="L15" s="17" t="s">
        <v>20</v>
      </c>
      <c r="M15" s="4">
        <f t="shared" si="1"/>
        <v>-8.3744108630335212E-2</v>
      </c>
      <c r="N15" s="62">
        <v>8</v>
      </c>
      <c r="O15" s="70"/>
      <c r="P15" s="71"/>
    </row>
    <row r="16" spans="1:16" s="6" customFormat="1" ht="34.5">
      <c r="A16" s="61">
        <v>12</v>
      </c>
      <c r="B16" s="7" t="s">
        <v>55</v>
      </c>
      <c r="C16" s="14" t="s">
        <v>19</v>
      </c>
      <c r="D16" s="15" t="s">
        <v>10</v>
      </c>
      <c r="E16" s="93">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93">
        <v>0.83073600000000003</v>
      </c>
      <c r="F17" s="32" t="s">
        <v>13</v>
      </c>
      <c r="G17" s="2">
        <v>0.93</v>
      </c>
      <c r="H17" s="3" t="s">
        <v>113</v>
      </c>
      <c r="I17" s="38">
        <f>(E17*1000)/(8250*0.93)</f>
        <v>0.10827448680351906</v>
      </c>
      <c r="J17" s="31">
        <f>+(I17/$I$5)*100</f>
        <v>114.80216244900667</v>
      </c>
      <c r="K17" s="86">
        <v>0.91006100000000001</v>
      </c>
      <c r="L17" s="39" t="s">
        <v>20</v>
      </c>
      <c r="M17" s="40">
        <f>+(E17/K17)-1</f>
        <v>-8.7164486776161176E-2</v>
      </c>
      <c r="N17" s="62">
        <v>5</v>
      </c>
      <c r="O17" s="72" t="s">
        <v>75</v>
      </c>
      <c r="P17" s="73"/>
    </row>
    <row r="18" spans="1:22" s="6" customFormat="1" ht="36">
      <c r="A18" s="61">
        <v>15</v>
      </c>
      <c r="B18" s="1" t="s">
        <v>40</v>
      </c>
      <c r="C18" s="28" t="s">
        <v>71</v>
      </c>
      <c r="D18" s="15" t="s">
        <v>50</v>
      </c>
      <c r="E18" s="93">
        <v>0.33324999999999999</v>
      </c>
      <c r="F18" s="32" t="s">
        <v>12</v>
      </c>
      <c r="G18" s="2">
        <v>0.65</v>
      </c>
      <c r="H18" s="3" t="s">
        <v>89</v>
      </c>
      <c r="I18" s="29">
        <f>(E18*1000)/(4724*0.65)</f>
        <v>0.10852927766560282</v>
      </c>
      <c r="J18" s="31">
        <f>+(I18/$I$5)*100</f>
        <v>115.07231419761335</v>
      </c>
      <c r="K18" s="88">
        <v>0.31574999999999998</v>
      </c>
      <c r="L18" s="17" t="s">
        <v>12</v>
      </c>
      <c r="M18" s="4">
        <f>+(E18/K18)-1</f>
        <v>5.5423594615993776E-2</v>
      </c>
      <c r="N18" s="62">
        <v>19</v>
      </c>
      <c r="O18" s="70"/>
      <c r="P18" s="71"/>
    </row>
    <row r="19" spans="1:22" s="6" customFormat="1" ht="34.5">
      <c r="A19" s="61">
        <v>14</v>
      </c>
      <c r="B19" s="36" t="s">
        <v>53</v>
      </c>
      <c r="C19" s="14" t="s">
        <v>22</v>
      </c>
      <c r="D19" s="15" t="s">
        <v>10</v>
      </c>
      <c r="E19" s="93">
        <v>0.83346600000000004</v>
      </c>
      <c r="F19" s="32" t="s">
        <v>13</v>
      </c>
      <c r="G19" s="2">
        <v>0.93</v>
      </c>
      <c r="H19" s="3" t="s">
        <v>116</v>
      </c>
      <c r="I19" s="29">
        <f>(E19*1000)/(8250*0.93)</f>
        <v>0.10863030303030304</v>
      </c>
      <c r="J19" s="31">
        <f>+(I19/$I$5)*100</f>
        <v>115.17943020132002</v>
      </c>
      <c r="K19" s="86">
        <v>0.91210500000000005</v>
      </c>
      <c r="L19" s="17" t="s">
        <v>20</v>
      </c>
      <c r="M19" s="4">
        <f>+(E19/K19)-1</f>
        <v>-8.6217047379413603E-2</v>
      </c>
      <c r="N19" s="62">
        <v>6</v>
      </c>
      <c r="O19" s="70"/>
      <c r="P19" s="71"/>
    </row>
    <row r="20" spans="1:22" s="6" customFormat="1" ht="34.5">
      <c r="A20" s="61">
        <v>16</v>
      </c>
      <c r="B20" s="36" t="s">
        <v>53</v>
      </c>
      <c r="C20" s="14" t="s">
        <v>24</v>
      </c>
      <c r="D20" s="15" t="s">
        <v>10</v>
      </c>
      <c r="E20" s="93">
        <v>0.83923400000000004</v>
      </c>
      <c r="F20" s="32" t="s">
        <v>13</v>
      </c>
      <c r="G20" s="2">
        <v>0.93</v>
      </c>
      <c r="H20" s="3" t="s">
        <v>104</v>
      </c>
      <c r="I20" s="29">
        <f t="shared" si="0"/>
        <v>0.1093820788530466</v>
      </c>
      <c r="J20" s="31">
        <f t="shared" si="2"/>
        <v>115.97652924723339</v>
      </c>
      <c r="K20" s="89">
        <v>0.91711100000000001</v>
      </c>
      <c r="L20" s="17" t="s">
        <v>20</v>
      </c>
      <c r="M20" s="4">
        <f t="shared" si="1"/>
        <v>-8.4915566381822849E-2</v>
      </c>
      <c r="N20" s="62">
        <v>7</v>
      </c>
      <c r="O20" s="70"/>
      <c r="P20" s="71"/>
    </row>
    <row r="21" spans="1:22" s="6" customFormat="1" ht="34.5">
      <c r="A21" s="61">
        <v>17</v>
      </c>
      <c r="B21" s="36" t="s">
        <v>52</v>
      </c>
      <c r="C21" s="14" t="s">
        <v>22</v>
      </c>
      <c r="D21" s="15" t="s">
        <v>10</v>
      </c>
      <c r="E21" s="93">
        <v>0.88382400000000005</v>
      </c>
      <c r="F21" s="32" t="s">
        <v>13</v>
      </c>
      <c r="G21" s="2">
        <v>0.93</v>
      </c>
      <c r="H21" s="3" t="s">
        <v>115</v>
      </c>
      <c r="I21" s="29">
        <f>(E21*1000)/(8250*0.93)</f>
        <v>0.11519374389051809</v>
      </c>
      <c r="J21" s="31">
        <f>+(I21/$I$5)*100</f>
        <v>122.13856920168486</v>
      </c>
      <c r="K21" s="89">
        <v>0.95579499999999995</v>
      </c>
      <c r="L21" s="17" t="s">
        <v>20</v>
      </c>
      <c r="M21" s="4">
        <f>+(E21/K21)-1</f>
        <v>-7.5299619688322217E-2</v>
      </c>
      <c r="N21" s="62">
        <v>9</v>
      </c>
      <c r="O21" s="72" t="s">
        <v>72</v>
      </c>
      <c r="P21" s="74"/>
    </row>
    <row r="22" spans="1:22" s="6" customFormat="1" ht="34.5">
      <c r="A22" s="63">
        <v>18</v>
      </c>
      <c r="B22" s="1" t="s">
        <v>81</v>
      </c>
      <c r="C22" s="14" t="s">
        <v>23</v>
      </c>
      <c r="D22" s="15" t="s">
        <v>10</v>
      </c>
      <c r="E22" s="93">
        <v>0.88949293439999999</v>
      </c>
      <c r="F22" s="32" t="s">
        <v>13</v>
      </c>
      <c r="G22" s="2">
        <v>0.93</v>
      </c>
      <c r="H22" s="3" t="s">
        <v>107</v>
      </c>
      <c r="I22" s="29">
        <f t="shared" ref="I22:I27" si="3">(E22*1000)/(8250*0.93)</f>
        <v>0.1159326079374389</v>
      </c>
      <c r="J22" s="31">
        <f t="shared" si="2"/>
        <v>122.92197804384597</v>
      </c>
      <c r="K22" s="86">
        <v>0.94623000000000002</v>
      </c>
      <c r="L22" s="17" t="s">
        <v>20</v>
      </c>
      <c r="M22" s="4">
        <f t="shared" ref="M22:M26" si="4">+(E22/K22)-1</f>
        <v>-5.9961178149075867E-2</v>
      </c>
      <c r="N22" s="62">
        <v>13</v>
      </c>
      <c r="O22" s="75"/>
      <c r="P22" s="76"/>
    </row>
    <row r="23" spans="1:22" s="6" customFormat="1" ht="34.5">
      <c r="A23" s="61">
        <v>19</v>
      </c>
      <c r="B23" s="1" t="s">
        <v>70</v>
      </c>
      <c r="C23" s="14" t="s">
        <v>21</v>
      </c>
      <c r="D23" s="15" t="s">
        <v>10</v>
      </c>
      <c r="E23" s="93">
        <v>0.92394200000000004</v>
      </c>
      <c r="F23" s="32" t="s">
        <v>13</v>
      </c>
      <c r="G23" s="2">
        <v>0.93</v>
      </c>
      <c r="H23" s="35" t="s">
        <v>110</v>
      </c>
      <c r="I23" s="29">
        <f>(E23*1000)/(8250*0.93)</f>
        <v>0.12042254806125774</v>
      </c>
      <c r="J23" s="31">
        <f>+(I23/$I$5)*100</f>
        <v>127.68260864758494</v>
      </c>
      <c r="K23" s="86">
        <v>0.96861699999999995</v>
      </c>
      <c r="L23" s="17" t="s">
        <v>20</v>
      </c>
      <c r="M23" s="4">
        <f>+(E23/K23)-1</f>
        <v>-4.6122461199834319E-2</v>
      </c>
      <c r="N23" s="62">
        <v>15</v>
      </c>
      <c r="O23" s="75"/>
      <c r="P23" s="78"/>
    </row>
    <row r="24" spans="1:22" s="6" customFormat="1" ht="34.5">
      <c r="A24" s="63">
        <v>20</v>
      </c>
      <c r="B24" s="36" t="s">
        <v>61</v>
      </c>
      <c r="C24" s="14" t="s">
        <v>79</v>
      </c>
      <c r="D24" s="15" t="s">
        <v>10</v>
      </c>
      <c r="E24" s="93">
        <v>0.92811100000000002</v>
      </c>
      <c r="F24" s="32" t="s">
        <v>13</v>
      </c>
      <c r="G24" s="2">
        <v>0.93</v>
      </c>
      <c r="H24" s="3" t="s">
        <v>114</v>
      </c>
      <c r="I24" s="29">
        <f>(E24*1000)/(8250*0.93)</f>
        <v>0.12096591723688498</v>
      </c>
      <c r="J24" s="31">
        <f>+(I24/$I$5)*100</f>
        <v>128.25873658142905</v>
      </c>
      <c r="K24" s="89">
        <v>0.99453899999999995</v>
      </c>
      <c r="L24" s="17" t="s">
        <v>20</v>
      </c>
      <c r="M24" s="4">
        <f>+(E24/K24)-1</f>
        <v>-6.6792755236345647E-2</v>
      </c>
      <c r="N24" s="62">
        <v>10</v>
      </c>
      <c r="O24" s="72" t="s">
        <v>80</v>
      </c>
      <c r="P24" s="86">
        <v>1.08067</v>
      </c>
      <c r="Q24" s="60">
        <f>+P24/1.18</f>
        <v>0.91582203389830519</v>
      </c>
    </row>
    <row r="25" spans="1:22" s="6" customFormat="1" ht="34.5">
      <c r="A25" s="61">
        <v>21</v>
      </c>
      <c r="B25" s="36" t="s">
        <v>52</v>
      </c>
      <c r="C25" s="14" t="s">
        <v>24</v>
      </c>
      <c r="D25" s="15" t="s">
        <v>10</v>
      </c>
      <c r="E25" s="93">
        <v>0.93867599999999995</v>
      </c>
      <c r="F25" s="32" t="s">
        <v>13</v>
      </c>
      <c r="G25" s="2">
        <v>0.93</v>
      </c>
      <c r="H25" s="3" t="s">
        <v>105</v>
      </c>
      <c r="I25" s="29">
        <f>(E25*1000)/(8250*0.93)</f>
        <v>0.12234291300097751</v>
      </c>
      <c r="J25" s="31">
        <f>+(I25/$I$5)*100</f>
        <v>129.71874896355013</v>
      </c>
      <c r="K25" s="89">
        <v>1.0033829999999999</v>
      </c>
      <c r="L25" s="17" t="s">
        <v>20</v>
      </c>
      <c r="M25" s="4">
        <f>+(E25/K25)-1</f>
        <v>-6.4488834273652151E-2</v>
      </c>
      <c r="N25" s="62">
        <v>11</v>
      </c>
      <c r="O25" s="72" t="s">
        <v>73</v>
      </c>
      <c r="P25" s="77"/>
    </row>
    <row r="26" spans="1:22" s="6" customFormat="1" ht="34.5">
      <c r="A26" s="61">
        <v>22</v>
      </c>
      <c r="B26" s="36" t="s">
        <v>61</v>
      </c>
      <c r="C26" s="14" t="s">
        <v>23</v>
      </c>
      <c r="D26" s="15" t="s">
        <v>10</v>
      </c>
      <c r="E26" s="93">
        <v>0.94896298000000001</v>
      </c>
      <c r="F26" s="32" t="s">
        <v>13</v>
      </c>
      <c r="G26" s="2">
        <v>0.93</v>
      </c>
      <c r="H26" s="3" t="s">
        <v>108</v>
      </c>
      <c r="I26" s="29">
        <f t="shared" si="3"/>
        <v>0.12368367285760834</v>
      </c>
      <c r="J26" s="31">
        <f t="shared" si="2"/>
        <v>131.14034083999425</v>
      </c>
      <c r="K26" s="89">
        <v>1.012308</v>
      </c>
      <c r="L26" s="17" t="s">
        <v>20</v>
      </c>
      <c r="M26" s="4">
        <f t="shared" si="4"/>
        <v>-6.2574848761444146E-2</v>
      </c>
      <c r="N26" s="62">
        <v>12</v>
      </c>
      <c r="O26" s="72" t="s">
        <v>74</v>
      </c>
      <c r="P26" s="79"/>
    </row>
    <row r="27" spans="1:22" s="6" customFormat="1" ht="34.5">
      <c r="A27" s="63">
        <v>23</v>
      </c>
      <c r="B27" s="36" t="s">
        <v>61</v>
      </c>
      <c r="C27" s="14" t="s">
        <v>21</v>
      </c>
      <c r="D27" s="15" t="s">
        <v>10</v>
      </c>
      <c r="E27" s="93">
        <v>0.98341199999999995</v>
      </c>
      <c r="F27" s="32" t="s">
        <v>13</v>
      </c>
      <c r="G27" s="2">
        <v>0.93</v>
      </c>
      <c r="H27" s="3" t="s">
        <v>109</v>
      </c>
      <c r="I27" s="29">
        <f t="shared" si="3"/>
        <v>0.12817360703812317</v>
      </c>
      <c r="J27" s="31">
        <f t="shared" si="2"/>
        <v>135.900965142118</v>
      </c>
      <c r="K27" s="86">
        <v>1.0346949999999999</v>
      </c>
      <c r="L27" s="17" t="s">
        <v>20</v>
      </c>
      <c r="M27" s="4">
        <f t="shared" ref="M27:M33" si="5">+(E27/K27)-1</f>
        <v>-4.9563397909528906E-2</v>
      </c>
      <c r="N27" s="62">
        <v>14</v>
      </c>
      <c r="O27" s="72" t="s">
        <v>76</v>
      </c>
      <c r="P27" s="80"/>
    </row>
    <row r="28" spans="1:22" s="6" customFormat="1" ht="36">
      <c r="A28" s="61">
        <v>24</v>
      </c>
      <c r="B28" s="1" t="s">
        <v>39</v>
      </c>
      <c r="C28" s="28" t="s">
        <v>38</v>
      </c>
      <c r="D28" s="15" t="s">
        <v>49</v>
      </c>
      <c r="E28" s="93">
        <v>0.52300000000000002</v>
      </c>
      <c r="F28" s="32" t="s">
        <v>12</v>
      </c>
      <c r="G28" s="2">
        <v>0.65</v>
      </c>
      <c r="H28" s="3" t="s">
        <v>88</v>
      </c>
      <c r="I28" s="29">
        <f>(E28*1000)/(4932*0.65)</f>
        <v>0.1631418054775719</v>
      </c>
      <c r="J28" s="31">
        <f t="shared" si="2"/>
        <v>172.97733388150067</v>
      </c>
      <c r="K28" s="88">
        <v>0.49399999999999999</v>
      </c>
      <c r="L28" s="17" t="s">
        <v>12</v>
      </c>
      <c r="M28" s="4">
        <f t="shared" si="5"/>
        <v>5.870445344129549E-2</v>
      </c>
      <c r="N28" s="62">
        <v>20</v>
      </c>
      <c r="O28" s="75"/>
      <c r="P28" s="76"/>
    </row>
    <row r="29" spans="1:22" s="6" customFormat="1" ht="34.5">
      <c r="A29" s="61">
        <v>26</v>
      </c>
      <c r="B29" s="18" t="s">
        <v>47</v>
      </c>
      <c r="C29" s="14" t="s">
        <v>25</v>
      </c>
      <c r="D29" s="15" t="s">
        <v>3</v>
      </c>
      <c r="E29" s="93">
        <f>+(P29/1000)/1.18</f>
        <v>0.88135593220338992</v>
      </c>
      <c r="F29" s="34" t="s">
        <v>12</v>
      </c>
      <c r="G29" s="2">
        <v>0.65</v>
      </c>
      <c r="H29" s="3" t="s">
        <v>87</v>
      </c>
      <c r="I29" s="29">
        <f>(E29*1000)/(7000*0.65)</f>
        <v>0.19370460048426152</v>
      </c>
      <c r="J29" s="31">
        <f>+(I29/$I$5)*100</f>
        <v>205.38270527449291</v>
      </c>
      <c r="K29" s="86">
        <v>0.72881399999999996</v>
      </c>
      <c r="L29" s="17" t="s">
        <v>12</v>
      </c>
      <c r="M29" s="4">
        <f t="shared" si="5"/>
        <v>0.20930159437578033</v>
      </c>
      <c r="N29" s="62">
        <v>26</v>
      </c>
      <c r="O29" s="70"/>
      <c r="P29" s="81">
        <v>1040</v>
      </c>
    </row>
    <row r="30" spans="1:22" s="6" customFormat="1" ht="37.5">
      <c r="A30" s="61">
        <v>25</v>
      </c>
      <c r="B30" s="1" t="s">
        <v>26</v>
      </c>
      <c r="C30" s="14" t="s">
        <v>27</v>
      </c>
      <c r="D30" s="15" t="s">
        <v>28</v>
      </c>
      <c r="E30" s="93">
        <v>1.5228219999999999</v>
      </c>
      <c r="F30" s="32" t="s">
        <v>48</v>
      </c>
      <c r="G30" s="2">
        <v>0.93</v>
      </c>
      <c r="H30" s="3" t="s">
        <v>121</v>
      </c>
      <c r="I30" s="29">
        <f>(E30*1000)/(8250*0.93)</f>
        <v>0.19847794069729552</v>
      </c>
      <c r="J30" s="31">
        <f>+(I30/$I$5)*100</f>
        <v>210.44382165323427</v>
      </c>
      <c r="K30" s="90">
        <v>1.5411969999999999</v>
      </c>
      <c r="L30" s="17" t="s">
        <v>20</v>
      </c>
      <c r="M30" s="13">
        <f t="shared" si="5"/>
        <v>-1.1922551108002444E-2</v>
      </c>
      <c r="N30" s="62">
        <v>8</v>
      </c>
      <c r="O30" s="70"/>
      <c r="P30" s="59"/>
    </row>
    <row r="31" spans="1:22" s="19" customFormat="1" ht="37.5">
      <c r="A31" s="61">
        <v>27</v>
      </c>
      <c r="B31" s="1" t="s">
        <v>46</v>
      </c>
      <c r="C31" s="14" t="s">
        <v>27</v>
      </c>
      <c r="D31" s="15" t="s">
        <v>28</v>
      </c>
      <c r="E31" s="93">
        <v>1.595294</v>
      </c>
      <c r="F31" s="32" t="s">
        <v>48</v>
      </c>
      <c r="G31" s="2">
        <v>0.93</v>
      </c>
      <c r="H31" s="3" t="s">
        <v>122</v>
      </c>
      <c r="I31" s="29">
        <f>(E31*1000)/(8250*0.93)</f>
        <v>0.20792362333007497</v>
      </c>
      <c r="J31" s="31">
        <f>+(I31/$I$5)*100</f>
        <v>220.45896764065321</v>
      </c>
      <c r="K31" s="90">
        <v>1.6121620000000001</v>
      </c>
      <c r="L31" s="17" t="s">
        <v>20</v>
      </c>
      <c r="M31" s="13">
        <f t="shared" si="5"/>
        <v>-1.0462968361740432E-2</v>
      </c>
      <c r="N31" s="62">
        <v>18</v>
      </c>
      <c r="O31" s="70"/>
      <c r="P31" s="59"/>
      <c r="Q31" s="6"/>
      <c r="R31" s="6"/>
      <c r="S31" s="6"/>
      <c r="T31" s="6"/>
      <c r="U31" s="6"/>
      <c r="V31" s="6"/>
    </row>
    <row r="32" spans="1:22" s="6" customFormat="1" ht="36">
      <c r="A32" s="63">
        <v>28</v>
      </c>
      <c r="B32" s="1" t="s">
        <v>29</v>
      </c>
      <c r="C32" s="27" t="s">
        <v>43</v>
      </c>
      <c r="D32" s="15" t="s">
        <v>4</v>
      </c>
      <c r="E32" s="93">
        <v>1.6440677965999999</v>
      </c>
      <c r="F32" s="32" t="s">
        <v>12</v>
      </c>
      <c r="G32" s="2">
        <v>0.8</v>
      </c>
      <c r="H32" s="3" t="s">
        <v>101</v>
      </c>
      <c r="I32" s="29">
        <f>(E32*1000)/(9562*0.8)</f>
        <v>0.21492206083978244</v>
      </c>
      <c r="J32" s="31">
        <f t="shared" si="2"/>
        <v>227.87932846246542</v>
      </c>
      <c r="K32" s="86">
        <v>1.3644069999999999</v>
      </c>
      <c r="L32" s="17" t="s">
        <v>12</v>
      </c>
      <c r="M32" s="4">
        <f t="shared" si="5"/>
        <v>0.20496874950069888</v>
      </c>
      <c r="N32" s="62">
        <v>25</v>
      </c>
      <c r="O32" s="70"/>
      <c r="P32" s="59"/>
    </row>
    <row r="33" spans="1:16" s="6" customFormat="1" ht="34.5">
      <c r="A33" s="63">
        <v>29</v>
      </c>
      <c r="B33" s="1" t="s">
        <v>30</v>
      </c>
      <c r="C33" s="14" t="s">
        <v>31</v>
      </c>
      <c r="D33" s="15" t="s">
        <v>5</v>
      </c>
      <c r="E33" s="93">
        <v>0.30241200000000001</v>
      </c>
      <c r="F33" s="32" t="s">
        <v>14</v>
      </c>
      <c r="G33" s="2">
        <v>0.99</v>
      </c>
      <c r="H33" s="3" t="s">
        <v>90</v>
      </c>
      <c r="I33" s="29">
        <f>(E33*1000)/(860*0.99)</f>
        <v>0.35519379844961246</v>
      </c>
      <c r="J33" s="31">
        <f t="shared" si="2"/>
        <v>376.60779888514639</v>
      </c>
      <c r="K33" s="86">
        <v>0.31154599999999999</v>
      </c>
      <c r="L33" s="17" t="s">
        <v>14</v>
      </c>
      <c r="M33" s="4">
        <f t="shared" si="5"/>
        <v>-2.931830291513926E-2</v>
      </c>
      <c r="N33" s="62">
        <v>16</v>
      </c>
      <c r="O33" s="70"/>
      <c r="P33" s="59"/>
    </row>
    <row r="34" spans="1:16" s="6" customFormat="1" ht="34.5">
      <c r="A34" s="61">
        <v>30</v>
      </c>
      <c r="B34" s="1" t="s">
        <v>32</v>
      </c>
      <c r="C34" s="14" t="s">
        <v>33</v>
      </c>
      <c r="D34" s="15" t="s">
        <v>6</v>
      </c>
      <c r="E34" s="93">
        <v>4.2597950000000004</v>
      </c>
      <c r="F34" s="32" t="s">
        <v>12</v>
      </c>
      <c r="G34" s="2">
        <v>0.92</v>
      </c>
      <c r="H34" s="20" t="s">
        <v>92</v>
      </c>
      <c r="I34" s="29">
        <f>(E34*1000)/(11000*0.92)</f>
        <v>0.4209283596837945</v>
      </c>
      <c r="J34" s="31">
        <f t="shared" si="2"/>
        <v>446.30537954433703</v>
      </c>
      <c r="K34" s="86">
        <v>3.804856</v>
      </c>
      <c r="L34" s="17" t="s">
        <v>12</v>
      </c>
      <c r="M34" s="4">
        <f t="shared" ref="M34:M38" si="6">+(E34/K34)-1</f>
        <v>0.11956799416324837</v>
      </c>
      <c r="N34" s="62">
        <v>21</v>
      </c>
      <c r="O34" s="70"/>
      <c r="P34" s="59"/>
    </row>
    <row r="35" spans="1:16" s="6" customFormat="1" ht="34.5">
      <c r="A35" s="61">
        <v>31</v>
      </c>
      <c r="B35" s="1" t="s">
        <v>41</v>
      </c>
      <c r="C35" s="14" t="s">
        <v>34</v>
      </c>
      <c r="D35" s="15" t="s">
        <v>6</v>
      </c>
      <c r="E35" s="93">
        <v>4.6857740000000003</v>
      </c>
      <c r="F35" s="32" t="s">
        <v>12</v>
      </c>
      <c r="G35" s="2">
        <v>0.92</v>
      </c>
      <c r="H35" s="20" t="s">
        <v>93</v>
      </c>
      <c r="I35" s="29">
        <f>(E35*1000)/(11000*0.92)</f>
        <v>0.4630211462450593</v>
      </c>
      <c r="J35" s="31">
        <f t="shared" si="2"/>
        <v>490.93586511298935</v>
      </c>
      <c r="K35" s="86">
        <v>4.1853410000000002</v>
      </c>
      <c r="L35" s="17" t="s">
        <v>12</v>
      </c>
      <c r="M35" s="4">
        <f t="shared" si="6"/>
        <v>0.11956803519713222</v>
      </c>
      <c r="N35" s="62">
        <v>21</v>
      </c>
      <c r="O35" s="70"/>
      <c r="P35" s="59"/>
    </row>
    <row r="36" spans="1:16" s="6" customFormat="1" ht="33" customHeight="1">
      <c r="A36" s="63">
        <v>32</v>
      </c>
      <c r="B36" s="1" t="s">
        <v>45</v>
      </c>
      <c r="C36" s="14" t="s">
        <v>35</v>
      </c>
      <c r="D36" s="15" t="s">
        <v>7</v>
      </c>
      <c r="E36" s="93">
        <v>5.0855829999999997</v>
      </c>
      <c r="F36" s="32" t="s">
        <v>12</v>
      </c>
      <c r="G36" s="2">
        <v>0.92</v>
      </c>
      <c r="H36" s="20" t="s">
        <v>94</v>
      </c>
      <c r="I36" s="29">
        <f>(E36*1000)/(11100*0.92)</f>
        <v>0.49800068546807674</v>
      </c>
      <c r="J36" s="31">
        <f>+(I36/$I$5)*100</f>
        <v>528.02425835154986</v>
      </c>
      <c r="K36" s="86">
        <v>4.5223170000000001</v>
      </c>
      <c r="L36" s="17" t="s">
        <v>12</v>
      </c>
      <c r="M36" s="4">
        <f>+(E36/K36)-1</f>
        <v>0.12455252473455514</v>
      </c>
      <c r="N36" s="62">
        <v>22</v>
      </c>
      <c r="O36" s="70"/>
      <c r="P36" s="59"/>
    </row>
    <row r="37" spans="1:16" s="6" customFormat="1" ht="36">
      <c r="A37" s="61">
        <v>33</v>
      </c>
      <c r="B37" s="50" t="s">
        <v>44</v>
      </c>
      <c r="C37" s="51" t="s">
        <v>43</v>
      </c>
      <c r="D37" s="52" t="s">
        <v>8</v>
      </c>
      <c r="E37" s="92">
        <v>4.3325644370000003</v>
      </c>
      <c r="F37" s="53" t="s">
        <v>12</v>
      </c>
      <c r="G37" s="54">
        <v>0.84</v>
      </c>
      <c r="H37" s="55" t="s">
        <v>95</v>
      </c>
      <c r="I37" s="56">
        <f>(E37*1000)/(10256*0.84)</f>
        <v>0.50290705986275175</v>
      </c>
      <c r="J37" s="31">
        <f>+(I37/$I$5)*100</f>
        <v>533.22642930540769</v>
      </c>
      <c r="K37" s="86">
        <v>3.7508780000000002</v>
      </c>
      <c r="L37" s="57" t="s">
        <v>12</v>
      </c>
      <c r="M37" s="58">
        <f>+(E37/K37)-1</f>
        <v>0.15508007378539101</v>
      </c>
      <c r="N37" s="65">
        <v>24</v>
      </c>
      <c r="O37" s="70"/>
      <c r="P37" s="87">
        <v>4.5624260000000003</v>
      </c>
    </row>
    <row r="38" spans="1:16" s="6" customFormat="1" ht="35.25" thickBot="1">
      <c r="A38" s="61">
        <v>34</v>
      </c>
      <c r="B38" s="41" t="s">
        <v>36</v>
      </c>
      <c r="C38" s="42" t="s">
        <v>33</v>
      </c>
      <c r="D38" s="43" t="s">
        <v>6</v>
      </c>
      <c r="E38" s="94">
        <v>5.8380414309999997</v>
      </c>
      <c r="F38" s="44" t="s">
        <v>12</v>
      </c>
      <c r="G38" s="45">
        <v>0.9</v>
      </c>
      <c r="H38" s="46" t="s">
        <v>91</v>
      </c>
      <c r="I38" s="47">
        <f>(E38*1000)/(11000*0.9)</f>
        <v>0.58970115464646466</v>
      </c>
      <c r="J38" s="31">
        <f t="shared" si="2"/>
        <v>625.25318522119221</v>
      </c>
      <c r="K38" s="91">
        <v>5.1789079999999998</v>
      </c>
      <c r="L38" s="48" t="s">
        <v>12</v>
      </c>
      <c r="M38" s="49">
        <f t="shared" si="6"/>
        <v>0.12727266655441638</v>
      </c>
      <c r="N38" s="66">
        <v>23</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131</v>
      </c>
      <c r="E40" s="141"/>
      <c r="F40" s="141"/>
      <c r="G40" s="141"/>
      <c r="H40" s="142"/>
      <c r="I40" s="140" t="s">
        <v>132</v>
      </c>
      <c r="J40" s="141"/>
      <c r="K40" s="141"/>
      <c r="L40" s="142"/>
      <c r="M40" s="138"/>
      <c r="N40" s="139"/>
      <c r="O40" s="70"/>
      <c r="P40" s="71"/>
    </row>
    <row r="41" spans="1:16" s="6" customFormat="1" ht="22.5" customHeight="1">
      <c r="A41" s="119" t="s">
        <v>65</v>
      </c>
      <c r="B41" s="120"/>
      <c r="C41" s="121"/>
      <c r="D41" s="122">
        <v>3.5421999999999998</v>
      </c>
      <c r="E41" s="123"/>
      <c r="F41" s="123"/>
      <c r="G41" s="117" t="s">
        <v>16</v>
      </c>
      <c r="H41" s="118"/>
      <c r="I41" s="106">
        <v>2.8940999999999999</v>
      </c>
      <c r="J41" s="107"/>
      <c r="K41" s="117" t="s">
        <v>16</v>
      </c>
      <c r="L41" s="118"/>
      <c r="M41" s="124">
        <f>+(D41/I41)-1</f>
        <v>0.2239383573477074</v>
      </c>
      <c r="N41" s="125"/>
      <c r="O41" s="70"/>
      <c r="P41" s="71"/>
    </row>
    <row r="42" spans="1:16" s="6" customFormat="1" ht="22.5" customHeight="1" thickBot="1">
      <c r="A42" s="130" t="s">
        <v>18</v>
      </c>
      <c r="B42" s="131"/>
      <c r="C42" s="132"/>
      <c r="D42" s="108">
        <v>4.0320999999999998</v>
      </c>
      <c r="E42" s="109"/>
      <c r="F42" s="109"/>
      <c r="G42" s="110" t="s">
        <v>16</v>
      </c>
      <c r="H42" s="111"/>
      <c r="I42" s="112">
        <v>3.2149999999999999</v>
      </c>
      <c r="J42" s="113"/>
      <c r="K42" s="110" t="s">
        <v>16</v>
      </c>
      <c r="L42" s="111"/>
      <c r="M42" s="126">
        <f>+(D42/I42)-1</f>
        <v>0.25415241057542759</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123</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124</v>
      </c>
      <c r="B48" s="104"/>
      <c r="C48" s="104"/>
      <c r="D48" s="104"/>
      <c r="E48" s="104"/>
      <c r="F48" s="104"/>
      <c r="G48" s="104"/>
      <c r="H48" s="104"/>
      <c r="I48" s="104"/>
      <c r="J48" s="104"/>
      <c r="K48" s="104"/>
      <c r="L48" s="104"/>
      <c r="M48" s="104"/>
      <c r="N48" s="105"/>
      <c r="O48" s="70"/>
      <c r="P48" s="71"/>
    </row>
    <row r="49" spans="1:16" s="6" customFormat="1" ht="30.75" customHeight="1">
      <c r="A49" s="103" t="s">
        <v>125</v>
      </c>
      <c r="B49" s="104"/>
      <c r="C49" s="104"/>
      <c r="D49" s="104"/>
      <c r="E49" s="104"/>
      <c r="F49" s="104"/>
      <c r="G49" s="104"/>
      <c r="H49" s="104"/>
      <c r="I49" s="104"/>
      <c r="J49" s="104"/>
      <c r="K49" s="104"/>
      <c r="L49" s="104"/>
      <c r="M49" s="104"/>
      <c r="N49" s="105"/>
      <c r="O49" s="70"/>
      <c r="P49" s="71"/>
    </row>
    <row r="50" spans="1:16" s="6" customFormat="1" ht="33.75" customHeight="1">
      <c r="A50" s="103" t="s">
        <v>126</v>
      </c>
      <c r="B50" s="104"/>
      <c r="C50" s="104"/>
      <c r="D50" s="104"/>
      <c r="E50" s="104"/>
      <c r="F50" s="104"/>
      <c r="G50" s="104"/>
      <c r="H50" s="104"/>
      <c r="I50" s="104"/>
      <c r="J50" s="104"/>
      <c r="K50" s="104"/>
      <c r="L50" s="104"/>
      <c r="M50" s="104"/>
      <c r="N50" s="105"/>
      <c r="O50" s="70"/>
      <c r="P50" s="71"/>
    </row>
    <row r="51" spans="1:16" s="6" customFormat="1" ht="59.25" customHeight="1">
      <c r="A51" s="146" t="s">
        <v>127</v>
      </c>
      <c r="B51" s="147"/>
      <c r="C51" s="147"/>
      <c r="D51" s="147"/>
      <c r="E51" s="147"/>
      <c r="F51" s="147"/>
      <c r="G51" s="147"/>
      <c r="H51" s="147"/>
      <c r="I51" s="147"/>
      <c r="J51" s="147"/>
      <c r="K51" s="147"/>
      <c r="L51" s="147"/>
      <c r="M51" s="147"/>
      <c r="N51" s="148"/>
      <c r="O51" s="84"/>
      <c r="P51" s="71"/>
    </row>
    <row r="52" spans="1:16" s="6" customFormat="1" ht="45" customHeight="1">
      <c r="A52" s="103" t="s">
        <v>128</v>
      </c>
      <c r="B52" s="104"/>
      <c r="C52" s="104"/>
      <c r="D52" s="104"/>
      <c r="E52" s="104"/>
      <c r="F52" s="104"/>
      <c r="G52" s="104"/>
      <c r="H52" s="104"/>
      <c r="I52" s="104"/>
      <c r="J52" s="104"/>
      <c r="K52" s="104"/>
      <c r="L52" s="104"/>
      <c r="M52" s="104"/>
      <c r="N52" s="105"/>
      <c r="O52" s="70"/>
      <c r="P52" s="71"/>
    </row>
    <row r="53" spans="1:16" s="6" customFormat="1" ht="45.75" customHeight="1">
      <c r="A53" s="103" t="s">
        <v>129</v>
      </c>
      <c r="B53" s="104"/>
      <c r="C53" s="104"/>
      <c r="D53" s="104"/>
      <c r="E53" s="104"/>
      <c r="F53" s="104"/>
      <c r="G53" s="104"/>
      <c r="H53" s="104"/>
      <c r="I53" s="104"/>
      <c r="J53" s="104"/>
      <c r="K53" s="104"/>
      <c r="L53" s="104"/>
      <c r="M53" s="104"/>
      <c r="N53" s="105"/>
      <c r="O53" s="70"/>
      <c r="P53" s="71"/>
    </row>
    <row r="54" spans="1:16" s="6" customFormat="1" ht="17.25">
      <c r="A54" s="100" t="s">
        <v>130</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1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2017-07-04T12:02:53Z</cp:lastPrinted>
  <dcterms:created xsi:type="dcterms:W3CDTF">2005-09-07T09:12:33Z</dcterms:created>
  <dcterms:modified xsi:type="dcterms:W3CDTF">2017-07-04T12:06:53Z</dcterms:modified>
</cp:coreProperties>
</file>