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30" i="1" l="1"/>
  <c r="M41" i="1" l="1"/>
  <c r="M42" i="1"/>
  <c r="M23" i="1"/>
  <c r="Q23" i="1"/>
  <c r="I28" i="1"/>
  <c r="I23" i="1"/>
  <c r="I18" i="1"/>
  <c r="M19" i="1"/>
  <c r="I19" i="1"/>
  <c r="M10" i="1"/>
  <c r="I10" i="1"/>
  <c r="M12" i="1"/>
  <c r="I12" i="1"/>
  <c r="M26" i="1"/>
  <c r="I26" i="1"/>
  <c r="M7" i="1"/>
  <c r="I7" i="1"/>
  <c r="M14" i="1"/>
  <c r="I14" i="1"/>
  <c r="M9" i="1"/>
  <c r="I9" i="1"/>
  <c r="M27" i="1"/>
  <c r="I27" i="1"/>
  <c r="M15" i="1"/>
  <c r="I15" i="1"/>
  <c r="M20" i="1"/>
  <c r="I20" i="1"/>
  <c r="M21" i="1"/>
  <c r="I21" i="1"/>
  <c r="I38" i="1"/>
  <c r="I37" i="1"/>
  <c r="I36" i="1"/>
  <c r="I35" i="1"/>
  <c r="I34" i="1"/>
  <c r="I33" i="1"/>
  <c r="I32" i="1"/>
  <c r="I31" i="1"/>
  <c r="I29" i="1"/>
  <c r="I30" i="1"/>
  <c r="I22" i="1"/>
  <c r="I24" i="1"/>
  <c r="I17" i="1"/>
  <c r="I25" i="1"/>
  <c r="I13" i="1"/>
  <c r="I11" i="1"/>
  <c r="I8" i="1"/>
  <c r="I16" i="1"/>
  <c r="I5" i="1"/>
  <c r="I6" i="1"/>
  <c r="M24" i="1"/>
  <c r="M11" i="1"/>
  <c r="M18" i="1"/>
  <c r="M38" i="1"/>
  <c r="M37" i="1"/>
  <c r="M36" i="1"/>
  <c r="M35" i="1"/>
  <c r="M33" i="1"/>
  <c r="M34" i="1"/>
  <c r="M32" i="1"/>
  <c r="M31" i="1"/>
  <c r="M30" i="1"/>
  <c r="M29" i="1"/>
  <c r="M28" i="1"/>
  <c r="M17" i="1"/>
  <c r="M25" i="1"/>
  <c r="M13" i="1"/>
  <c r="M22" i="1"/>
  <c r="M8" i="1"/>
  <c r="M16" i="1"/>
  <c r="M5" i="1"/>
  <c r="M6" i="1"/>
  <c r="J37" i="1" l="1"/>
  <c r="J29" i="1"/>
  <c r="J6" i="1"/>
  <c r="J27" i="1"/>
  <c r="J8" i="1"/>
  <c r="J16" i="1"/>
  <c r="J31" i="1"/>
  <c r="J20" i="1"/>
  <c r="J26" i="1"/>
  <c r="J18" i="1"/>
  <c r="J28" i="1"/>
  <c r="J5" i="1"/>
  <c r="J11" i="1"/>
  <c r="J25" i="1"/>
  <c r="J24" i="1"/>
  <c r="J22" i="1"/>
  <c r="J33" i="1"/>
  <c r="J34" i="1"/>
  <c r="J36" i="1"/>
  <c r="J38" i="1"/>
  <c r="J9" i="1"/>
  <c r="J12" i="1"/>
  <c r="J10" i="1"/>
  <c r="J19" i="1"/>
  <c r="J13" i="1"/>
  <c r="J17" i="1"/>
  <c r="J30" i="1"/>
  <c r="J32" i="1"/>
  <c r="J35" i="1"/>
  <c r="J21" i="1"/>
  <c r="J15" i="1"/>
  <c r="J14" i="1"/>
  <c r="J7" i="1"/>
  <c r="J23"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<sst xmlns="http://schemas.openxmlformats.org/spreadsheetml/2006/main" count="246" uniqueCount="133">
  <si>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</si>
  <si>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</si>
  <si>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</si>
  <si>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</si>
  <si>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</si>
  <si>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</si>
  <si>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</si>
  <si>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</si>
  <si>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</si>
  <si>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</si>
  <si>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</si>
  <si>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</si>
  <si>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</si>
  <si>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</si>
  <si>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</si>
  <si>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</si>
  <si>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</si>
  <si>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</si>
  <si>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</si>
  <si>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</si>
  <si>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</si>
  <si>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</si>
  <si>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</si>
  <si>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</si>
  <si>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</si>
  <si>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</si>
  <si>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</si>
  <si>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</si>
  <si>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</si>
  <si>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</si>
  <si>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</si>
  <si>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</si>
  <si>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</si>
  <si>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</si>
  <si>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</si>
  <si>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</si>
  <si>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</si>
  <si>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</si>
  <si>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</si>
  <si>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</si>
  <si>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</si>
  <si>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</si>
  <si>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</si>
  <si>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</si>
  <si>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</si>
  <si>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</si>
  <si>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</si>
  <si>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</si>
  <si>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</si>
  <si>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</si>
  <si>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</si>
  <si>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</si>
  <si>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</si>
  <si>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</si>
  <si>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</si>
  <si>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</si>
  <si>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</si>
  <si>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</si>
  <si>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</si>
  <si>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</si>
  <si>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</si>
  <si>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</si>
  <si>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</si>
  <si>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</si>
  <si>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</si>
  <si>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</si>
  <si>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</si>
  <si>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</si>
  <si>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</si>
  <si>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</si>
  <si>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</si>
  <si>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</si>
  <si>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</si>
  <si>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</si>
  <si>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</si>
  <si>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</si>
  <si>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</si>
  <si>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</si>
  <si>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</si>
  <si>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</si>
  <si>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</si>
  <si>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</si>
  <si>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</si>
  <si>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</si>
  <si>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</si>
  <si>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</si>
  <si>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</si>
  <si>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</si>
  <si>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</si>
  <si>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</si>
  <si>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r>
      <t>0,302412 x 1000</t>
    </r>
    <r>
      <rPr>
        <vertAlign val="superscript"/>
        <sz val="11"/>
        <rFont val="Arial"/>
        <family val="2"/>
      </rPr>
      <t xml:space="preserve">
</t>
    </r>
    <r>
      <rPr>
        <sz val="11"/>
        <rFont val="Arial"/>
        <family val="2"/>
      </rPr>
      <t>860 x 0,99</t>
    </r>
  </si>
  <si>
    <r>
      <t xml:space="preserve">( 04 Mayıs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</si>
  <si>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04 Mayıs 2017
</t>
    </r>
    <r>
      <rPr>
        <sz val="14"/>
        <rFont val="Arial"/>
        <family val="2"/>
        <charset val="162"/>
      </rPr>
      <t>Tarihindeki
Birim Fiyat</t>
    </r>
  </si>
  <si>
    <r>
      <t>04 Mayıs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</si>
  <si>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04 Mayıs 2017
23 Mayıs 2016</t>
  </si>
  <si>
    <r>
      <rPr>
        <b/>
        <sz val="14"/>
        <rFont val="Arial"/>
        <family val="2"/>
        <charset val="162"/>
      </rPr>
      <t>23 Mayıs 2016</t>
    </r>
    <r>
      <rPr>
        <sz val="14"/>
        <rFont val="Arial"/>
        <family val="2"/>
        <charset val="162"/>
      </rPr>
      <t xml:space="preserve">
Tarihindeki 
Birim Fiyatları </t>
    </r>
  </si>
  <si>
    <r>
      <t xml:space="preserve">04 Mayıs </t>
    </r>
    <r>
      <rPr>
        <b/>
        <sz val="16"/>
        <rFont val="Arial"/>
        <family val="2"/>
        <charset val="162"/>
      </rPr>
      <t>2017</t>
    </r>
    <r>
      <rPr>
        <sz val="12"/>
        <rFont val="Arial"/>
        <family val="2"/>
        <charset val="162"/>
      </rPr>
      <t xml:space="preserve"> tarihinde</t>
    </r>
  </si>
  <si>
    <r>
      <t xml:space="preserve">04 Mayıs </t>
    </r>
    <r>
      <rPr>
        <b/>
        <sz val="16"/>
        <rFont val="Arial"/>
        <family val="2"/>
        <charset val="162"/>
      </rPr>
      <t>2016</t>
    </r>
    <r>
      <rPr>
        <sz val="12"/>
        <rFont val="Arial"/>
        <family val="2"/>
        <charset val="162"/>
      </rPr>
      <t xml:space="preserve"> tarihinde</t>
    </r>
  </si>
  <si>
    <t xml:space="preserve">0,759259x 1000
8250 x 0,93 </t>
  </si>
  <si>
    <t xml:space="preserve">0,747319 x 1000
8250 x 0,93 </t>
  </si>
  <si>
    <t xml:space="preserve">0,773402 x 1000
8250 x 0,93 </t>
  </si>
  <si>
    <t xml:space="preserve">0,777675 x 1000
8250 x 0,93 </t>
  </si>
  <si>
    <t xml:space="preserve">0,832872 x 1000
8250 x 0,93 </t>
  </si>
  <si>
    <t xml:space="preserve">0,882592 x 1000
8250 x 0,93 </t>
  </si>
  <si>
    <t xml:space="preserve">0,765171 x 1000
8250 x 0,93 </t>
  </si>
  <si>
    <t xml:space="preserve">0,887435 x 1000
8250 x 0,93 </t>
  </si>
  <si>
    <t xml:space="preserve">0,946905 x 1000
8250 x 0,93 </t>
  </si>
  <si>
    <t xml:space="preserve">0,755292 x 1000
8250 x 0,93 </t>
  </si>
  <si>
    <t xml:space="preserve">0,930208 x 1000
8250 x 0,93 </t>
  </si>
  <si>
    <t xml:space="preserve">0,989678 x 1000
8250 x 0,93 </t>
  </si>
  <si>
    <t xml:space="preserve">0,770749 x 1000
8250 x 0,93 </t>
  </si>
  <si>
    <t xml:space="preserve">0,830168 x 1000
8250 x 0,93 </t>
  </si>
  <si>
    <t xml:space="preserve">0,926309 x 1000
8250 x 0,93 </t>
  </si>
  <si>
    <t xml:space="preserve">0,761113 x 1000
8250 x 0,93 </t>
  </si>
  <si>
    <t xml:space="preserve">0,779097 x 1000
8250 x 0,93 </t>
  </si>
  <si>
    <t xml:space="preserve">0,838567 x 1000
8250 x 0,93 </t>
  </si>
  <si>
    <t xml:space="preserve">0,936748 x 1000
8250 x 0,93 </t>
  </si>
  <si>
    <t xml:space="preserve">1,515622 x 1000
8250 x 0,93 </t>
  </si>
  <si>
    <t xml:space="preserve">1,587175 x 1000
8250 x 0,93 </t>
  </si>
  <si>
    <t>1,728814 x 1000
9,562 x 0,80</t>
  </si>
  <si>
    <r>
      <t>4,493030 x 1000</t>
    </r>
    <r>
      <rPr>
        <vertAlign val="superscript"/>
        <sz val="11"/>
        <rFont val="Arial"/>
        <family val="2"/>
      </rPr>
      <t xml:space="preserve">
</t>
    </r>
    <r>
      <rPr>
        <sz val="11"/>
        <rFont val="Arial"/>
        <family val="2"/>
      </rPr>
      <t>10,256 x 0,84</t>
    </r>
  </si>
  <si>
    <r>
      <t>5,838041 x 1000</t>
    </r>
    <r>
      <rPr>
        <vertAlign val="superscript"/>
        <sz val="11"/>
        <rFont val="Arial"/>
        <family val="2"/>
      </rPr>
      <t xml:space="preserve">
</t>
    </r>
    <r>
      <rPr>
        <sz val="11"/>
        <rFont val="Arial"/>
        <family val="2"/>
      </rPr>
      <t>11,000 x 0,90</t>
    </r>
  </si>
  <si>
    <r>
      <t>4,259795 x 1000</t>
    </r>
    <r>
      <rPr>
        <vertAlign val="superscript"/>
        <sz val="11"/>
        <rFont val="Arial"/>
        <family val="2"/>
      </rPr>
      <t xml:space="preserve">
</t>
    </r>
    <r>
      <rPr>
        <sz val="11"/>
        <rFont val="Arial"/>
        <family val="2"/>
      </rPr>
      <t>11,000 x 0,92</t>
    </r>
  </si>
  <si>
    <r>
      <t>4,685774 x 1000</t>
    </r>
    <r>
      <rPr>
        <vertAlign val="superscript"/>
        <sz val="11"/>
        <rFont val="Arial"/>
        <family val="2"/>
      </rPr>
      <t xml:space="preserve">
</t>
    </r>
    <r>
      <rPr>
        <sz val="11"/>
        <rFont val="Arial"/>
        <family val="2"/>
      </rPr>
      <t>11,000 x 0,92</t>
    </r>
  </si>
  <si>
    <r>
      <t>5,085583 x 1000</t>
    </r>
    <r>
      <rPr>
        <vertAlign val="superscript"/>
        <sz val="11"/>
        <rFont val="Arial"/>
        <family val="2"/>
      </rPr>
      <t xml:space="preserve">
</t>
    </r>
    <r>
      <rPr>
        <sz val="11"/>
        <rFont val="Arial"/>
        <family val="2"/>
      </rPr>
      <t>11,100 x 0,92</t>
    </r>
  </si>
  <si>
    <r>
      <t xml:space="preserve">3. </t>
    </r>
    <r>
      <rPr>
        <b/>
        <sz val="11"/>
        <rFont val="Arial"/>
        <family val="2"/>
        <charset val="162"/>
      </rPr>
      <t>Doğalgaz</t>
    </r>
    <r>
      <rPr>
        <sz val="11"/>
        <rFont val="Arial"/>
        <family val="2"/>
      </rPr>
      <t xml:space="preserve"> fiyatları  01 Mayıs 2017 tarinde yayınlanan, 04 Mayıs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</si>
  <si>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04 Mayıs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</si>
  <si>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Mayıs 2017 tarihinde yayınlanan, 04 Mayıs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</si>
  <si>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04 Mayıs 2017 tarihinde yayınlanan </t>
    </r>
    <r>
      <rPr>
        <b/>
        <sz val="11"/>
        <rFont val="Arial"/>
        <family val="2"/>
        <charset val="162"/>
      </rPr>
      <t>AYGAZ ve İPRAGAZ</t>
    </r>
    <r>
      <rPr>
        <sz val="11"/>
        <rFont val="Arial"/>
        <family val="2"/>
      </rPr>
      <t xml:space="preserve"> fiyat sirkülerlerinden alınmış fiyatların ortalamasıdır. 45 kg.lık sanayi tüpünün KDV dahil 310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</si>
  <si>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04 Mayıs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</si>
  <si>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04 Mayıs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</si>
  <si>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04 Mayıs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</si>
  <si>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04 Mayıs 2017 tarihinde geçerli olan; ceviz tipi linyit için nakliye ücreti ve KDV dahil bayi satış fiyatı 25 TL/ 25kg.torba veya 1040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</si>
</sst>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228600</xdr:rowOff>
    </xdr:from>
    <xdr:to>
      <xdr:col>7</xdr:col>
      <xdr:colOff>952500</xdr:colOff>
      <xdr:row>29</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238125</xdr:rowOff>
    </xdr:from>
    <xdr:to>
      <xdr:col>7</xdr:col>
      <xdr:colOff>923925</xdr:colOff>
      <xdr:row>28</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219075</xdr:rowOff>
    </xdr:from>
    <xdr:to>
      <xdr:col>7</xdr:col>
      <xdr:colOff>942975</xdr:colOff>
      <xdr:row>17</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238125</xdr:rowOff>
    </xdr:from>
    <xdr:to>
      <xdr:col>7</xdr:col>
      <xdr:colOff>933450</xdr:colOff>
      <xdr:row>23</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29</xdr:row>
      <xdr:rowOff>0</xdr:rowOff>
    </xdr:from>
    <xdr:to>
      <xdr:col>7</xdr:col>
      <xdr:colOff>914400</xdr:colOff>
      <xdr:row>29</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xdr:row>
      <xdr:rowOff>0</xdr:rowOff>
    </xdr:from>
    <xdr:to>
      <xdr:col>7</xdr:col>
      <xdr:colOff>923925</xdr:colOff>
      <xdr:row>29</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activeCell="A35" sqref="A35"/>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5" t="s">
        <v>64</v>
      </c>
      <c r="B1" s="96"/>
      <c r="C1" s="96"/>
      <c r="D1" s="96"/>
      <c r="E1" s="96"/>
      <c r="F1" s="96"/>
      <c r="G1" s="96"/>
      <c r="H1" s="96"/>
      <c r="I1" s="96"/>
      <c r="J1" s="96"/>
      <c r="K1" s="96"/>
      <c r="L1" s="96"/>
      <c r="M1" s="96"/>
      <c r="N1" s="97"/>
      <c r="O1" s="67"/>
      <c r="P1" s="68"/>
    </row>
    <row r="2" spans="1:16" s="5" customFormat="1" ht="24" customHeight="1" thickBot="1">
      <c r="A2" s="143" t="s">
        <v>91</v>
      </c>
      <c r="B2" s="144"/>
      <c r="C2" s="144"/>
      <c r="D2" s="144"/>
      <c r="E2" s="144"/>
      <c r="F2" s="144"/>
      <c r="G2" s="144"/>
      <c r="H2" s="144"/>
      <c r="I2" s="144"/>
      <c r="J2" s="144"/>
      <c r="K2" s="144"/>
      <c r="L2" s="144"/>
      <c r="M2" s="144"/>
      <c r="N2" s="145"/>
      <c r="O2" s="69"/>
      <c r="P2" s="68"/>
    </row>
    <row r="3" spans="1:16" s="6" customFormat="1" ht="39" customHeight="1">
      <c r="A3" s="155" t="s">
        <v>11</v>
      </c>
      <c r="B3" s="156"/>
      <c r="C3" s="98" t="s">
        <v>17</v>
      </c>
      <c r="D3" s="159" t="s">
        <v>15</v>
      </c>
      <c r="E3" s="167" t="s">
        <v>92</v>
      </c>
      <c r="F3" s="167"/>
      <c r="G3" s="169" t="s">
        <v>62</v>
      </c>
      <c r="H3" s="171" t="s">
        <v>93</v>
      </c>
      <c r="I3" s="172"/>
      <c r="J3" s="175" t="s">
        <v>63</v>
      </c>
      <c r="K3" s="161" t="s">
        <v>95</v>
      </c>
      <c r="L3" s="162"/>
      <c r="M3" s="165" t="s">
        <v>94</v>
      </c>
      <c r="N3" s="166"/>
      <c r="O3" s="70"/>
      <c r="P3" s="71"/>
    </row>
    <row r="4" spans="1:16" s="6" customFormat="1" ht="36" customHeight="1" thickBot="1">
      <c r="A4" s="157"/>
      <c r="B4" s="158"/>
      <c r="C4" s="99"/>
      <c r="D4" s="160"/>
      <c r="E4" s="168"/>
      <c r="F4" s="168"/>
      <c r="G4" s="170"/>
      <c r="H4" s="173"/>
      <c r="I4" s="174"/>
      <c r="J4" s="176"/>
      <c r="K4" s="163"/>
      <c r="L4" s="164"/>
      <c r="M4" s="37" t="s">
        <v>77</v>
      </c>
      <c r="N4" s="85" t="s">
        <v>78</v>
      </c>
      <c r="O4" s="70"/>
      <c r="P4" s="71"/>
    </row>
    <row r="5" spans="1:16" s="6" customFormat="1" ht="37.5" customHeight="1">
      <c r="A5" s="61">
        <v>1</v>
      </c>
      <c r="B5" s="1" t="s">
        <v>51</v>
      </c>
      <c r="C5" s="14" t="s">
        <v>19</v>
      </c>
      <c r="D5" s="15" t="s">
        <v>10</v>
      </c>
      <c r="E5" s="88">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8">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8">
        <v>0.74731899999999996</v>
      </c>
      <c r="F7" s="32" t="s">
        <v>13</v>
      </c>
      <c r="G7" s="2">
        <v>0.93</v>
      </c>
      <c r="H7" s="3" t="s">
        <v>99</v>
      </c>
      <c r="I7" s="29">
        <f t="shared" si="0"/>
        <v>9.7402280873248606E-2</v>
      </c>
      <c r="J7" s="31">
        <f t="shared" si="2"/>
        <v>103.27449061943771</v>
      </c>
      <c r="K7" s="86">
        <v>0.82276099999999996</v>
      </c>
      <c r="L7" s="17" t="s">
        <v>20</v>
      </c>
      <c r="M7" s="4">
        <f t="shared" si="1"/>
        <v>-9.1693699628446201E-2</v>
      </c>
      <c r="N7" s="62">
        <v>2</v>
      </c>
      <c r="O7" s="70"/>
      <c r="P7" s="71"/>
    </row>
    <row r="8" spans="1:16" s="6" customFormat="1" ht="34.5">
      <c r="A8" s="61">
        <v>4</v>
      </c>
      <c r="B8" s="1" t="s">
        <v>68</v>
      </c>
      <c r="C8" s="14" t="s">
        <v>21</v>
      </c>
      <c r="D8" s="15" t="s">
        <v>10</v>
      </c>
      <c r="E8" s="88">
        <v>0.75529199999999996</v>
      </c>
      <c r="F8" s="32" t="s">
        <v>13</v>
      </c>
      <c r="G8" s="2">
        <v>0.93</v>
      </c>
      <c r="H8" s="3" t="s">
        <v>107</v>
      </c>
      <c r="I8" s="29">
        <f>(E8*1000)/(8250*0.93)</f>
        <v>9.8441446725317683E-2</v>
      </c>
      <c r="J8" s="31">
        <f>+(I8/$I$5)*100</f>
        <v>104.37630592683492</v>
      </c>
      <c r="K8" s="86">
        <v>0.82733000000000001</v>
      </c>
      <c r="L8" s="17" t="s">
        <v>20</v>
      </c>
      <c r="M8" s="4">
        <f>+(E8/K8)-1</f>
        <v>-8.7072872976925786E-2</v>
      </c>
      <c r="N8" s="62">
        <v>4</v>
      </c>
      <c r="O8" s="70"/>
      <c r="P8" s="71"/>
    </row>
    <row r="9" spans="1:16" s="6" customFormat="1" ht="34.5">
      <c r="A9" s="63">
        <v>5</v>
      </c>
      <c r="B9" s="36" t="s">
        <v>57</v>
      </c>
      <c r="C9" s="14" t="s">
        <v>22</v>
      </c>
      <c r="D9" s="15" t="s">
        <v>10</v>
      </c>
      <c r="E9" s="88">
        <v>0.75925900000000002</v>
      </c>
      <c r="F9" s="32" t="s">
        <v>13</v>
      </c>
      <c r="G9" s="2">
        <v>0.93</v>
      </c>
      <c r="H9" s="3" t="s">
        <v>98</v>
      </c>
      <c r="I9" s="29">
        <f t="shared" si="0"/>
        <v>9.89584881068752E-2</v>
      </c>
      <c r="J9" s="31">
        <f t="shared" si="2"/>
        <v>104.92451881087415</v>
      </c>
      <c r="K9" s="86">
        <v>0.83304500000000004</v>
      </c>
      <c r="L9" s="17" t="s">
        <v>20</v>
      </c>
      <c r="M9" s="4">
        <f t="shared" si="1"/>
        <v>-8.857384655090661E-2</v>
      </c>
      <c r="N9" s="62">
        <v>3</v>
      </c>
      <c r="O9" s="70"/>
      <c r="P9" s="71"/>
    </row>
    <row r="10" spans="1:16" s="6" customFormat="1" ht="34.5">
      <c r="A10" s="61">
        <v>6</v>
      </c>
      <c r="B10" s="36" t="s">
        <v>67</v>
      </c>
      <c r="C10" s="14" t="s">
        <v>24</v>
      </c>
      <c r="D10" s="15" t="s">
        <v>10</v>
      </c>
      <c r="E10" s="88">
        <v>0.76111300000000004</v>
      </c>
      <c r="F10" s="32" t="s">
        <v>13</v>
      </c>
      <c r="G10" s="2">
        <v>0.93</v>
      </c>
      <c r="H10" s="3" t="s">
        <v>113</v>
      </c>
      <c r="I10" s="29">
        <f t="shared" si="0"/>
        <v>9.9200130335614214E-2</v>
      </c>
      <c r="J10" s="31">
        <f t="shared" si="2"/>
        <v>105.18072921848918</v>
      </c>
      <c r="K10" s="91">
        <v>0.81633100000000003</v>
      </c>
      <c r="L10" s="17" t="s">
        <v>20</v>
      </c>
      <c r="M10" s="4">
        <f t="shared" si="1"/>
        <v>-6.7641679661803789E-2</v>
      </c>
      <c r="N10" s="62">
        <v>9</v>
      </c>
      <c r="O10" s="70"/>
      <c r="P10" s="71"/>
    </row>
    <row r="11" spans="1:16" s="6" customFormat="1" ht="34.5">
      <c r="A11" s="61">
        <v>7</v>
      </c>
      <c r="B11" s="1" t="s">
        <v>60</v>
      </c>
      <c r="C11" s="14" t="s">
        <v>23</v>
      </c>
      <c r="D11" s="15" t="s">
        <v>10</v>
      </c>
      <c r="E11" s="88">
        <v>0.76517091839999996</v>
      </c>
      <c r="F11" s="32" t="s">
        <v>13</v>
      </c>
      <c r="G11" s="2">
        <v>0.93</v>
      </c>
      <c r="H11" s="3" t="s">
        <v>104</v>
      </c>
      <c r="I11" s="29">
        <f t="shared" si="0"/>
        <v>9.9729021622678396E-2</v>
      </c>
      <c r="J11" s="31">
        <f t="shared" si="2"/>
        <v>105.74150641769759</v>
      </c>
      <c r="K11" s="86">
        <v>0.83814</v>
      </c>
      <c r="L11" s="17" t="s">
        <v>20</v>
      </c>
      <c r="M11" s="4">
        <f t="shared" si="1"/>
        <v>-8.7060731620015819E-2</v>
      </c>
      <c r="N11" s="62">
        <v>4</v>
      </c>
      <c r="O11" s="70"/>
      <c r="P11" s="71"/>
    </row>
    <row r="12" spans="1:16" s="6" customFormat="1" ht="34.5">
      <c r="A12" s="63">
        <v>8</v>
      </c>
      <c r="B12" s="7" t="s">
        <v>66</v>
      </c>
      <c r="C12" s="14" t="s">
        <v>42</v>
      </c>
      <c r="D12" s="15" t="s">
        <v>10</v>
      </c>
      <c r="E12" s="88">
        <v>0.77074900000000002</v>
      </c>
      <c r="F12" s="32" t="s">
        <v>13</v>
      </c>
      <c r="G12" s="2">
        <v>0.93</v>
      </c>
      <c r="H12" s="3" t="s">
        <v>110</v>
      </c>
      <c r="I12" s="38">
        <f t="shared" si="0"/>
        <v>0.10045604431410883</v>
      </c>
      <c r="J12" s="31">
        <f t="shared" si="2"/>
        <v>106.51236001017104</v>
      </c>
      <c r="K12" s="86">
        <v>0.84332700000000005</v>
      </c>
      <c r="L12" s="39" t="s">
        <v>20</v>
      </c>
      <c r="M12" s="40">
        <f t="shared" si="1"/>
        <v>-8.606151587699673E-2</v>
      </c>
      <c r="N12" s="62">
        <v>5</v>
      </c>
      <c r="O12" s="70"/>
      <c r="P12" s="71"/>
    </row>
    <row r="13" spans="1:16" s="6" customFormat="1" ht="34.5">
      <c r="A13" s="61">
        <v>9</v>
      </c>
      <c r="B13" s="36" t="s">
        <v>69</v>
      </c>
      <c r="C13" s="14" t="s">
        <v>22</v>
      </c>
      <c r="D13" s="15" t="s">
        <v>10</v>
      </c>
      <c r="E13" s="88">
        <v>0.77340200000000003</v>
      </c>
      <c r="F13" s="32" t="s">
        <v>13</v>
      </c>
      <c r="G13" s="2">
        <v>0.93</v>
      </c>
      <c r="H13" s="3" t="s">
        <v>100</v>
      </c>
      <c r="I13" s="29">
        <f t="shared" si="0"/>
        <v>0.1008018246985989</v>
      </c>
      <c r="J13" s="31">
        <f t="shared" si="2"/>
        <v>106.87898687716273</v>
      </c>
      <c r="K13" s="86">
        <v>0.84522699999999995</v>
      </c>
      <c r="L13" s="17" t="s">
        <v>20</v>
      </c>
      <c r="M13" s="4">
        <f t="shared" si="1"/>
        <v>-8.4977171813015784E-2</v>
      </c>
      <c r="N13" s="62">
        <v>6</v>
      </c>
      <c r="O13" s="70"/>
      <c r="P13" s="71"/>
    </row>
    <row r="14" spans="1:16" s="6" customFormat="1" ht="34.5">
      <c r="A14" s="61">
        <v>10</v>
      </c>
      <c r="B14" s="36" t="s">
        <v>58</v>
      </c>
      <c r="C14" s="14" t="s">
        <v>22</v>
      </c>
      <c r="D14" s="15" t="s">
        <v>10</v>
      </c>
      <c r="E14" s="88">
        <v>0.77767500000000001</v>
      </c>
      <c r="F14" s="32" t="s">
        <v>13</v>
      </c>
      <c r="G14" s="2">
        <v>0.93</v>
      </c>
      <c r="H14" s="3" t="s">
        <v>101</v>
      </c>
      <c r="I14" s="29">
        <f t="shared" si="0"/>
        <v>0.10135874877810361</v>
      </c>
      <c r="J14" s="31">
        <f t="shared" si="2"/>
        <v>107.46948691585685</v>
      </c>
      <c r="K14" s="86">
        <v>0.84891000000000005</v>
      </c>
      <c r="L14" s="17" t="s">
        <v>20</v>
      </c>
      <c r="M14" s="4">
        <f t="shared" si="1"/>
        <v>-8.3913489062444779E-2</v>
      </c>
      <c r="N14" s="62">
        <v>7</v>
      </c>
      <c r="O14" s="70"/>
      <c r="P14" s="71"/>
    </row>
    <row r="15" spans="1:16" s="6" customFormat="1" ht="34.5">
      <c r="A15" s="63">
        <v>11</v>
      </c>
      <c r="B15" s="36" t="s">
        <v>56</v>
      </c>
      <c r="C15" s="14" t="s">
        <v>24</v>
      </c>
      <c r="D15" s="15" t="s">
        <v>10</v>
      </c>
      <c r="E15" s="88">
        <v>0.77909700000000004</v>
      </c>
      <c r="F15" s="32" t="s">
        <v>13</v>
      </c>
      <c r="G15" s="2">
        <v>0.93</v>
      </c>
      <c r="H15" s="3" t="s">
        <v>114</v>
      </c>
      <c r="I15" s="29">
        <f t="shared" si="0"/>
        <v>0.10154408602150539</v>
      </c>
      <c r="J15" s="31">
        <f t="shared" si="2"/>
        <v>107.66599781101789</v>
      </c>
      <c r="K15" s="91">
        <v>0.83311400000000002</v>
      </c>
      <c r="L15" s="17" t="s">
        <v>20</v>
      </c>
      <c r="M15" s="4">
        <f t="shared" si="1"/>
        <v>-6.4837465220846102E-2</v>
      </c>
      <c r="N15" s="62">
        <v>12</v>
      </c>
      <c r="O15" s="70"/>
      <c r="P15" s="71"/>
    </row>
    <row r="16" spans="1:16" s="6" customFormat="1" ht="34.5">
      <c r="A16" s="61">
        <v>12</v>
      </c>
      <c r="B16" s="7" t="s">
        <v>55</v>
      </c>
      <c r="C16" s="14" t="s">
        <v>19</v>
      </c>
      <c r="D16" s="15" t="s">
        <v>10</v>
      </c>
      <c r="E16" s="88">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88">
        <v>0.83016800000000002</v>
      </c>
      <c r="F17" s="32" t="s">
        <v>13</v>
      </c>
      <c r="G17" s="2">
        <v>0.93</v>
      </c>
      <c r="H17" s="3" t="s">
        <v>111</v>
      </c>
      <c r="I17" s="38">
        <f>(E17*1000)/(8250*0.93)</f>
        <v>0.10820045617464973</v>
      </c>
      <c r="J17" s="31">
        <f>+(I17/$I$5)*100</f>
        <v>114.72366864559496</v>
      </c>
      <c r="K17" s="86">
        <v>0.90929599999999999</v>
      </c>
      <c r="L17" s="39" t="s">
        <v>20</v>
      </c>
      <c r="M17" s="40">
        <f>+(E17/K17)-1</f>
        <v>-8.7021168024493667E-2</v>
      </c>
      <c r="N17" s="62">
        <v>4</v>
      </c>
      <c r="O17" s="72" t="s">
        <v>75</v>
      </c>
      <c r="P17" s="73"/>
    </row>
    <row r="18" spans="1:22" s="6" customFormat="1" ht="36">
      <c r="A18" s="61">
        <v>15</v>
      </c>
      <c r="B18" s="1" t="s">
        <v>40</v>
      </c>
      <c r="C18" s="28" t="s">
        <v>71</v>
      </c>
      <c r="D18" s="15" t="s">
        <v>50</v>
      </c>
      <c r="E18" s="88">
        <v>0.33324999999999999</v>
      </c>
      <c r="F18" s="32" t="s">
        <v>12</v>
      </c>
      <c r="G18" s="2">
        <v>0.65</v>
      </c>
      <c r="H18" s="3" t="s">
        <v>89</v>
      </c>
      <c r="I18" s="29">
        <f>(E18*1000)/(4724*0.65)</f>
        <v>0.10852927766560282</v>
      </c>
      <c r="J18" s="31">
        <f>+(I18/$I$5)*100</f>
        <v>115.07231419761335</v>
      </c>
      <c r="K18" s="92">
        <v>0.31574999999999998</v>
      </c>
      <c r="L18" s="17" t="s">
        <v>12</v>
      </c>
      <c r="M18" s="4">
        <f>+(E18/K18)-1</f>
        <v>5.5423594615993776E-2</v>
      </c>
      <c r="N18" s="62">
        <v>21</v>
      </c>
      <c r="O18" s="70"/>
      <c r="P18" s="71"/>
    </row>
    <row r="19" spans="1:22" s="6" customFormat="1" ht="34.5">
      <c r="A19" s="61">
        <v>14</v>
      </c>
      <c r="B19" s="36" t="s">
        <v>53</v>
      </c>
      <c r="C19" s="14" t="s">
        <v>22</v>
      </c>
      <c r="D19" s="15" t="s">
        <v>10</v>
      </c>
      <c r="E19" s="88">
        <v>0.83287199999999995</v>
      </c>
      <c r="F19" s="32" t="s">
        <v>13</v>
      </c>
      <c r="G19" s="2">
        <v>0.93</v>
      </c>
      <c r="H19" s="3" t="s">
        <v>102</v>
      </c>
      <c r="I19" s="29">
        <f>(E19*1000)/(8250*0.93)</f>
        <v>0.10855288367546431</v>
      </c>
      <c r="J19" s="31">
        <f>+(I19/$I$5)*100</f>
        <v>115.09734337169579</v>
      </c>
      <c r="K19" s="86">
        <v>0.91130500000000003</v>
      </c>
      <c r="L19" s="17" t="s">
        <v>20</v>
      </c>
      <c r="M19" s="4">
        <f>+(E19/K19)-1</f>
        <v>-8.6066684589681919E-2</v>
      </c>
      <c r="N19" s="62">
        <v>5</v>
      </c>
      <c r="O19" s="70"/>
      <c r="P19" s="71"/>
    </row>
    <row r="20" spans="1:22" s="6" customFormat="1" ht="34.5">
      <c r="A20" s="61">
        <v>16</v>
      </c>
      <c r="B20" s="36" t="s">
        <v>53</v>
      </c>
      <c r="C20" s="14" t="s">
        <v>24</v>
      </c>
      <c r="D20" s="15" t="s">
        <v>10</v>
      </c>
      <c r="E20" s="88">
        <v>0.83856699999999995</v>
      </c>
      <c r="F20" s="32" t="s">
        <v>13</v>
      </c>
      <c r="G20" s="2">
        <v>0.93</v>
      </c>
      <c r="H20" s="3" t="s">
        <v>115</v>
      </c>
      <c r="I20" s="29">
        <f t="shared" si="0"/>
        <v>0.1092951449983708</v>
      </c>
      <c r="J20" s="31">
        <f t="shared" si="2"/>
        <v>115.88435430555096</v>
      </c>
      <c r="K20" s="91">
        <v>0.89919199999999999</v>
      </c>
      <c r="L20" s="17" t="s">
        <v>20</v>
      </c>
      <c r="M20" s="4">
        <f t="shared" si="1"/>
        <v>-6.7421640761928581E-2</v>
      </c>
      <c r="N20" s="62">
        <v>10</v>
      </c>
      <c r="O20" s="70"/>
      <c r="P20" s="71"/>
    </row>
    <row r="21" spans="1:22" s="6" customFormat="1" ht="34.5">
      <c r="A21" s="61">
        <v>17</v>
      </c>
      <c r="B21" s="36" t="s">
        <v>52</v>
      </c>
      <c r="C21" s="14" t="s">
        <v>22</v>
      </c>
      <c r="D21" s="15" t="s">
        <v>10</v>
      </c>
      <c r="E21" s="88">
        <v>0.88259200000000004</v>
      </c>
      <c r="F21" s="32" t="s">
        <v>13</v>
      </c>
      <c r="G21" s="2">
        <v>0.93</v>
      </c>
      <c r="H21" s="3" t="s">
        <v>103</v>
      </c>
      <c r="I21" s="29">
        <f>(E21*1000)/(8250*0.93)</f>
        <v>0.11503317041381558</v>
      </c>
      <c r="J21" s="31">
        <f>+(I21/$I$5)*100</f>
        <v>121.96831503653833</v>
      </c>
      <c r="K21" s="91">
        <v>0.95413499999999996</v>
      </c>
      <c r="L21" s="17" t="s">
        <v>20</v>
      </c>
      <c r="M21" s="4">
        <f>+(E21/K21)-1</f>
        <v>-7.4982051806086081E-2</v>
      </c>
      <c r="N21" s="62">
        <v>8</v>
      </c>
      <c r="O21" s="72" t="s">
        <v>72</v>
      </c>
      <c r="P21" s="74"/>
    </row>
    <row r="22" spans="1:22" s="6" customFormat="1" ht="34.5">
      <c r="A22" s="63">
        <v>18</v>
      </c>
      <c r="B22" s="1" t="s">
        <v>81</v>
      </c>
      <c r="C22" s="14" t="s">
        <v>23</v>
      </c>
      <c r="D22" s="15" t="s">
        <v>10</v>
      </c>
      <c r="E22" s="88">
        <v>0.88743494560000002</v>
      </c>
      <c r="F22" s="32" t="s">
        <v>13</v>
      </c>
      <c r="G22" s="2">
        <v>0.93</v>
      </c>
      <c r="H22" s="3" t="s">
        <v>105</v>
      </c>
      <c r="I22" s="29">
        <f t="shared" ref="I22:I27" si="3">(E22*1000)/(8250*0.93)</f>
        <v>0.11566437870316064</v>
      </c>
      <c r="J22" s="31">
        <f t="shared" si="2"/>
        <v>122.6375777475595</v>
      </c>
      <c r="K22" s="86">
        <v>0.94345800000000002</v>
      </c>
      <c r="L22" s="17" t="s">
        <v>20</v>
      </c>
      <c r="M22" s="4">
        <f t="shared" ref="M22:M26" si="4">+(E22/K22)-1</f>
        <v>-5.9380549425623652E-2</v>
      </c>
      <c r="N22" s="62">
        <v>14</v>
      </c>
      <c r="O22" s="75"/>
      <c r="P22" s="76"/>
    </row>
    <row r="23" spans="1:22" s="6" customFormat="1" ht="34.5">
      <c r="A23" s="63">
        <v>19</v>
      </c>
      <c r="B23" s="36" t="s">
        <v>61</v>
      </c>
      <c r="C23" s="14" t="s">
        <v>79</v>
      </c>
      <c r="D23" s="15" t="s">
        <v>10</v>
      </c>
      <c r="E23" s="88">
        <v>0.92630900000000005</v>
      </c>
      <c r="F23" s="32" t="s">
        <v>13</v>
      </c>
      <c r="G23" s="2">
        <v>0.93</v>
      </c>
      <c r="H23" s="3" t="s">
        <v>112</v>
      </c>
      <c r="I23" s="29">
        <f>(E23*1000)/(8250*0.93)</f>
        <v>0.12073105246008473</v>
      </c>
      <c r="J23" s="31">
        <f>+(I23/$I$5)*100</f>
        <v>128.00971222623906</v>
      </c>
      <c r="K23" s="91">
        <v>0.99211099999999997</v>
      </c>
      <c r="L23" s="17" t="s">
        <v>20</v>
      </c>
      <c r="M23" s="4">
        <f>+(E23/K23)-1</f>
        <v>-6.6325239816915516E-2</v>
      </c>
      <c r="N23" s="62">
        <v>11</v>
      </c>
      <c r="O23" s="72" t="s">
        <v>80</v>
      </c>
      <c r="P23" s="86">
        <v>1.08067</v>
      </c>
      <c r="Q23" s="60">
        <f>+P23/1.18</f>
        <v>0.91582203389830519</v>
      </c>
    </row>
    <row r="24" spans="1:22" s="6" customFormat="1" ht="34.5">
      <c r="A24" s="61">
        <v>20</v>
      </c>
      <c r="B24" s="1" t="s">
        <v>70</v>
      </c>
      <c r="C24" s="14" t="s">
        <v>21</v>
      </c>
      <c r="D24" s="15" t="s">
        <v>10</v>
      </c>
      <c r="E24" s="88">
        <v>0.93020800000000003</v>
      </c>
      <c r="F24" s="32" t="s">
        <v>13</v>
      </c>
      <c r="G24" s="2">
        <v>0.93</v>
      </c>
      <c r="H24" s="35" t="s">
        <v>108</v>
      </c>
      <c r="I24" s="29">
        <f>(E24*1000)/(8250*0.93)</f>
        <v>0.12123923101987619</v>
      </c>
      <c r="J24" s="31">
        <f>+(I24/$I$5)*100</f>
        <v>128.5485279647994</v>
      </c>
      <c r="K24" s="86">
        <v>0.96371200000000001</v>
      </c>
      <c r="L24" s="17" t="s">
        <v>20</v>
      </c>
      <c r="M24" s="4">
        <f>+(E24/K24)-1</f>
        <v>-3.4765573117279791E-2</v>
      </c>
      <c r="N24" s="62">
        <v>16</v>
      </c>
      <c r="O24" s="75"/>
      <c r="P24" s="78"/>
    </row>
    <row r="25" spans="1:22" s="6" customFormat="1" ht="34.5">
      <c r="A25" s="61">
        <v>21</v>
      </c>
      <c r="B25" s="36" t="s">
        <v>52</v>
      </c>
      <c r="C25" s="14" t="s">
        <v>24</v>
      </c>
      <c r="D25" s="15" t="s">
        <v>10</v>
      </c>
      <c r="E25" s="88">
        <v>0.93674800000000003</v>
      </c>
      <c r="F25" s="32" t="s">
        <v>13</v>
      </c>
      <c r="G25" s="2">
        <v>0.93</v>
      </c>
      <c r="H25" s="3" t="s">
        <v>116</v>
      </c>
      <c r="I25" s="29">
        <f>(E25*1000)/(8250*0.93)</f>
        <v>0.12209162593678723</v>
      </c>
      <c r="J25" s="31">
        <f>+(I25/$I$5)*100</f>
        <v>129.45231225056105</v>
      </c>
      <c r="K25" s="91">
        <v>0.95633599999999996</v>
      </c>
      <c r="L25" s="17" t="s">
        <v>20</v>
      </c>
      <c r="M25" s="4">
        <f>+(E25/K25)-1</f>
        <v>-2.0482340934566912E-2</v>
      </c>
      <c r="N25" s="62">
        <v>18</v>
      </c>
      <c r="O25" s="72" t="s">
        <v>73</v>
      </c>
      <c r="P25" s="77"/>
    </row>
    <row r="26" spans="1:22" s="6" customFormat="1" ht="34.5">
      <c r="A26" s="61">
        <v>22</v>
      </c>
      <c r="B26" s="36" t="s">
        <v>61</v>
      </c>
      <c r="C26" s="14" t="s">
        <v>23</v>
      </c>
      <c r="D26" s="15" t="s">
        <v>10</v>
      </c>
      <c r="E26" s="88">
        <v>0.94690499120000005</v>
      </c>
      <c r="F26" s="32" t="s">
        <v>13</v>
      </c>
      <c r="G26" s="2">
        <v>0.93</v>
      </c>
      <c r="H26" s="3" t="s">
        <v>106</v>
      </c>
      <c r="I26" s="29">
        <f t="shared" si="3"/>
        <v>0.12341544362333008</v>
      </c>
      <c r="J26" s="31">
        <f t="shared" si="2"/>
        <v>130.85594054370779</v>
      </c>
      <c r="K26" s="91">
        <v>1.009536</v>
      </c>
      <c r="L26" s="17" t="s">
        <v>20</v>
      </c>
      <c r="M26" s="4">
        <f t="shared" si="4"/>
        <v>-6.2039401071383282E-2</v>
      </c>
      <c r="N26" s="62">
        <v>13</v>
      </c>
      <c r="O26" s="72" t="s">
        <v>74</v>
      </c>
      <c r="P26" s="79"/>
    </row>
    <row r="27" spans="1:22" s="6" customFormat="1" ht="34.5">
      <c r="A27" s="63">
        <v>23</v>
      </c>
      <c r="B27" s="36" t="s">
        <v>61</v>
      </c>
      <c r="C27" s="14" t="s">
        <v>21</v>
      </c>
      <c r="D27" s="15" t="s">
        <v>10</v>
      </c>
      <c r="E27" s="88">
        <v>0.98967799999999995</v>
      </c>
      <c r="F27" s="32" t="s">
        <v>13</v>
      </c>
      <c r="G27" s="2">
        <v>0.93</v>
      </c>
      <c r="H27" s="3" t="s">
        <v>109</v>
      </c>
      <c r="I27" s="29">
        <f t="shared" si="3"/>
        <v>0.12899028999674161</v>
      </c>
      <c r="J27" s="31">
        <f t="shared" si="2"/>
        <v>136.76688445933246</v>
      </c>
      <c r="K27" s="86">
        <v>1.02979</v>
      </c>
      <c r="L27" s="17" t="s">
        <v>20</v>
      </c>
      <c r="M27" s="4">
        <f>+(E27/K27)-1</f>
        <v>-3.8951630915040947E-2</v>
      </c>
      <c r="N27" s="62">
        <v>15</v>
      </c>
      <c r="O27" s="72" t="s">
        <v>76</v>
      </c>
      <c r="P27" s="80"/>
    </row>
    <row r="28" spans="1:22" s="6" customFormat="1" ht="36">
      <c r="A28" s="61">
        <v>24</v>
      </c>
      <c r="B28" s="1" t="s">
        <v>39</v>
      </c>
      <c r="C28" s="28" t="s">
        <v>38</v>
      </c>
      <c r="D28" s="15" t="s">
        <v>49</v>
      </c>
      <c r="E28" s="88">
        <v>0.52300000000000002</v>
      </c>
      <c r="F28" s="32" t="s">
        <v>12</v>
      </c>
      <c r="G28" s="2">
        <v>0.65</v>
      </c>
      <c r="H28" s="3" t="s">
        <v>88</v>
      </c>
      <c r="I28" s="29">
        <f>(E28*1000)/(4932*0.65)</f>
        <v>0.1631418054775719</v>
      </c>
      <c r="J28" s="31">
        <f t="shared" si="2"/>
        <v>172.97733388150067</v>
      </c>
      <c r="K28" s="92">
        <v>0.49399999999999999</v>
      </c>
      <c r="L28" s="17" t="s">
        <v>12</v>
      </c>
      <c r="M28" s="4">
        <f>+(E28/K28)-1</f>
        <v>5.870445344129549E-2</v>
      </c>
      <c r="N28" s="62">
        <v>22</v>
      </c>
      <c r="O28" s="75"/>
      <c r="P28" s="76"/>
    </row>
    <row r="29" spans="1:22" s="6" customFormat="1" ht="37.5">
      <c r="A29" s="61">
        <v>25</v>
      </c>
      <c r="B29" s="1" t="s">
        <v>26</v>
      </c>
      <c r="C29" s="14" t="s">
        <v>27</v>
      </c>
      <c r="D29" s="15" t="s">
        <v>28</v>
      </c>
      <c r="E29" s="88">
        <v>1.515622</v>
      </c>
      <c r="F29" s="32" t="s">
        <v>48</v>
      </c>
      <c r="G29" s="2">
        <v>0.93</v>
      </c>
      <c r="H29" s="3" t="s">
        <v>117</v>
      </c>
      <c r="I29" s="29">
        <f>(E29*1000)/(8250*0.93)</f>
        <v>0.19753952427500815</v>
      </c>
      <c r="J29" s="31">
        <f>+(I29/$I$5)*100</f>
        <v>209.44882977900127</v>
      </c>
      <c r="K29" s="93">
        <v>1.5316909999999999</v>
      </c>
      <c r="L29" s="17" t="s">
        <v>20</v>
      </c>
      <c r="M29" s="13">
        <f>+(E29/K29)-1</f>
        <v>-1.0491019402738444E-2</v>
      </c>
      <c r="N29" s="62">
        <v>19</v>
      </c>
      <c r="O29" s="70"/>
      <c r="P29" s="59"/>
    </row>
    <row r="30" spans="1:22" s="6" customFormat="1" ht="34.5">
      <c r="A30" s="61">
        <v>26</v>
      </c>
      <c r="B30" s="18" t="s">
        <v>47</v>
      </c>
      <c r="C30" s="14" t="s">
        <v>25</v>
      </c>
      <c r="D30" s="15" t="s">
        <v>3</v>
      </c>
      <c r="E30" s="88">
        <f>+(P30/1000)/1.18</f>
        <v>0.88135593220338992</v>
      </c>
      <c r="F30" s="34" t="s">
        <v>12</v>
      </c>
      <c r="G30" s="2">
        <v>0.65</v>
      </c>
      <c r="H30" s="3" t="s">
        <v>87</v>
      </c>
      <c r="I30" s="29">
        <f>(E30*1000)/(7000*0.65)</f>
        <v>0.19370460048426152</v>
      </c>
      <c r="J30" s="31">
        <f t="shared" si="2"/>
        <v>205.38270527449291</v>
      </c>
      <c r="K30" s="86">
        <v>0.72881399999999996</v>
      </c>
      <c r="L30" s="17" t="s">
        <v>12</v>
      </c>
      <c r="M30" s="4">
        <f t="shared" ref="M30:M38" si="5">+(E30/K30)-1</f>
        <v>0.20930159437578033</v>
      </c>
      <c r="N30" s="62">
        <v>27</v>
      </c>
      <c r="O30" s="70"/>
      <c r="P30" s="81">
        <v>1040</v>
      </c>
    </row>
    <row r="31" spans="1:22" s="19" customFormat="1" ht="37.5">
      <c r="A31" s="61">
        <v>27</v>
      </c>
      <c r="B31" s="1" t="s">
        <v>46</v>
      </c>
      <c r="C31" s="14" t="s">
        <v>27</v>
      </c>
      <c r="D31" s="15" t="s">
        <v>28</v>
      </c>
      <c r="E31" s="88">
        <v>1.587175</v>
      </c>
      <c r="F31" s="32" t="s">
        <v>48</v>
      </c>
      <c r="G31" s="2">
        <v>0.93</v>
      </c>
      <c r="H31" s="3" t="s">
        <v>118</v>
      </c>
      <c r="I31" s="29">
        <f>(E31*1000)/(8250*0.93)</f>
        <v>0.2068654284783317</v>
      </c>
      <c r="J31" s="31">
        <f>+(I31/$I$5)*100</f>
        <v>219.33697610913953</v>
      </c>
      <c r="K31" s="93">
        <v>1.601202</v>
      </c>
      <c r="L31" s="17" t="s">
        <v>20</v>
      </c>
      <c r="M31" s="13">
        <f>+(E31/K31)-1</f>
        <v>-8.7602938292608012E-3</v>
      </c>
      <c r="N31" s="62">
        <v>20</v>
      </c>
      <c r="O31" s="70"/>
      <c r="P31" s="59"/>
      <c r="Q31" s="6"/>
      <c r="R31" s="6"/>
      <c r="S31" s="6"/>
      <c r="T31" s="6"/>
      <c r="U31" s="6"/>
      <c r="V31" s="6"/>
    </row>
    <row r="32" spans="1:22" s="6" customFormat="1" ht="36">
      <c r="A32" s="63">
        <v>28</v>
      </c>
      <c r="B32" s="1" t="s">
        <v>29</v>
      </c>
      <c r="C32" s="27" t="s">
        <v>43</v>
      </c>
      <c r="D32" s="15" t="s">
        <v>4</v>
      </c>
      <c r="E32" s="88">
        <v>1.728813559</v>
      </c>
      <c r="F32" s="32" t="s">
        <v>12</v>
      </c>
      <c r="G32" s="2">
        <v>0.8</v>
      </c>
      <c r="H32" s="3" t="s">
        <v>119</v>
      </c>
      <c r="I32" s="29">
        <f>(E32*1000)/(9562*0.8)</f>
        <v>0.22600051754340095</v>
      </c>
      <c r="J32" s="31">
        <f t="shared" si="2"/>
        <v>239.62568555655199</v>
      </c>
      <c r="K32" s="86">
        <v>1.3135589999999999</v>
      </c>
      <c r="L32" s="17" t="s">
        <v>12</v>
      </c>
      <c r="M32" s="4">
        <f>+(E32/K32)-1</f>
        <v>0.3161293546768742</v>
      </c>
      <c r="N32" s="62">
        <v>28</v>
      </c>
      <c r="O32" s="70"/>
      <c r="P32" s="59"/>
    </row>
    <row r="33" spans="1:16" s="6" customFormat="1" ht="34.5">
      <c r="A33" s="63">
        <v>29</v>
      </c>
      <c r="B33" s="1" t="s">
        <v>30</v>
      </c>
      <c r="C33" s="14" t="s">
        <v>31</v>
      </c>
      <c r="D33" s="15" t="s">
        <v>5</v>
      </c>
      <c r="E33" s="88">
        <v>0.30241200000000001</v>
      </c>
      <c r="F33" s="32" t="s">
        <v>14</v>
      </c>
      <c r="G33" s="2">
        <v>0.99</v>
      </c>
      <c r="H33" s="3" t="s">
        <v>90</v>
      </c>
      <c r="I33" s="29">
        <f>(E33*1000)/(860*0.99)</f>
        <v>0.35519379844961246</v>
      </c>
      <c r="J33" s="31">
        <f t="shared" si="2"/>
        <v>376.60779888514639</v>
      </c>
      <c r="K33" s="86">
        <v>0.31154599999999999</v>
      </c>
      <c r="L33" s="17" t="s">
        <v>14</v>
      </c>
      <c r="M33" s="4">
        <f>+(E33/K33)-1</f>
        <v>-2.931830291513926E-2</v>
      </c>
      <c r="N33" s="62">
        <v>17</v>
      </c>
      <c r="O33" s="70"/>
      <c r="P33" s="59"/>
    </row>
    <row r="34" spans="1:16" s="6" customFormat="1" ht="34.5">
      <c r="A34" s="61">
        <v>30</v>
      </c>
      <c r="B34" s="1" t="s">
        <v>32</v>
      </c>
      <c r="C34" s="14" t="s">
        <v>33</v>
      </c>
      <c r="D34" s="15" t="s">
        <v>6</v>
      </c>
      <c r="E34" s="88">
        <v>4.2597950000000004</v>
      </c>
      <c r="F34" s="32" t="s">
        <v>12</v>
      </c>
      <c r="G34" s="2">
        <v>0.92</v>
      </c>
      <c r="H34" s="20" t="s">
        <v>122</v>
      </c>
      <c r="I34" s="29">
        <f>(E34*1000)/(11000*0.92)</f>
        <v>0.4209283596837945</v>
      </c>
      <c r="J34" s="31">
        <f t="shared" si="2"/>
        <v>446.30537954433703</v>
      </c>
      <c r="K34" s="86">
        <v>3.804856</v>
      </c>
      <c r="L34" s="17" t="s">
        <v>12</v>
      </c>
      <c r="M34" s="4">
        <f t="shared" si="5"/>
        <v>0.11956799416324837</v>
      </c>
      <c r="N34" s="62">
        <v>23</v>
      </c>
      <c r="O34" s="70"/>
      <c r="P34" s="59"/>
    </row>
    <row r="35" spans="1:16" s="6" customFormat="1" ht="34.5">
      <c r="A35" s="61">
        <v>31</v>
      </c>
      <c r="B35" s="1" t="s">
        <v>41</v>
      </c>
      <c r="C35" s="14" t="s">
        <v>34</v>
      </c>
      <c r="D35" s="15" t="s">
        <v>6</v>
      </c>
      <c r="E35" s="88">
        <v>4.6857740000000003</v>
      </c>
      <c r="F35" s="32" t="s">
        <v>12</v>
      </c>
      <c r="G35" s="2">
        <v>0.92</v>
      </c>
      <c r="H35" s="20" t="s">
        <v>123</v>
      </c>
      <c r="I35" s="29">
        <f>(E35*1000)/(11000*0.92)</f>
        <v>0.4630211462450593</v>
      </c>
      <c r="J35" s="31">
        <f t="shared" si="2"/>
        <v>490.93586511298935</v>
      </c>
      <c r="K35" s="86">
        <v>4.1853410000000002</v>
      </c>
      <c r="L35" s="17" t="s">
        <v>12</v>
      </c>
      <c r="M35" s="4">
        <f t="shared" si="5"/>
        <v>0.11956803519713222</v>
      </c>
      <c r="N35" s="62">
        <v>23</v>
      </c>
      <c r="O35" s="70"/>
      <c r="P35" s="59"/>
    </row>
    <row r="36" spans="1:16" s="6" customFormat="1" ht="33" customHeight="1">
      <c r="A36" s="63">
        <v>32</v>
      </c>
      <c r="B36" s="1" t="s">
        <v>45</v>
      </c>
      <c r="C36" s="14" t="s">
        <v>35</v>
      </c>
      <c r="D36" s="15" t="s">
        <v>7</v>
      </c>
      <c r="E36" s="88">
        <v>5.0855829999999997</v>
      </c>
      <c r="F36" s="32" t="s">
        <v>12</v>
      </c>
      <c r="G36" s="2">
        <v>0.92</v>
      </c>
      <c r="H36" s="20" t="s">
        <v>124</v>
      </c>
      <c r="I36" s="29">
        <f>(E36*1000)/(11100*0.92)</f>
        <v>0.49800068546807674</v>
      </c>
      <c r="J36" s="31">
        <f>+(I36/$I$5)*100</f>
        <v>528.02425835154986</v>
      </c>
      <c r="K36" s="86">
        <v>4.5223170000000001</v>
      </c>
      <c r="L36" s="17" t="s">
        <v>12</v>
      </c>
      <c r="M36" s="4">
        <f>+(E36/K36)-1</f>
        <v>0.12455252473455514</v>
      </c>
      <c r="N36" s="62">
        <v>24</v>
      </c>
      <c r="O36" s="70"/>
      <c r="P36" s="59"/>
    </row>
    <row r="37" spans="1:16" s="6" customFormat="1" ht="36">
      <c r="A37" s="61">
        <v>33</v>
      </c>
      <c r="B37" s="50" t="s">
        <v>44</v>
      </c>
      <c r="C37" s="51" t="s">
        <v>43</v>
      </c>
      <c r="D37" s="52" t="s">
        <v>8</v>
      </c>
      <c r="E37" s="90">
        <v>4.4930297860000001</v>
      </c>
      <c r="F37" s="53" t="s">
        <v>12</v>
      </c>
      <c r="G37" s="54">
        <v>0.84</v>
      </c>
      <c r="H37" s="55" t="s">
        <v>120</v>
      </c>
      <c r="I37" s="56">
        <f>(E37*1000)/(10256*0.84)</f>
        <v>0.52153324720488825</v>
      </c>
      <c r="J37" s="31">
        <f>+(I37/$I$5)*100</f>
        <v>552.97555625290272</v>
      </c>
      <c r="K37" s="86">
        <v>3.8210809999999999</v>
      </c>
      <c r="L37" s="57" t="s">
        <v>12</v>
      </c>
      <c r="M37" s="58">
        <f>+(E37/K37)-1</f>
        <v>0.17585305990634592</v>
      </c>
      <c r="N37" s="65">
        <v>26</v>
      </c>
      <c r="O37" s="70"/>
      <c r="P37" s="87">
        <v>4.5624260000000003</v>
      </c>
    </row>
    <row r="38" spans="1:16" s="6" customFormat="1" ht="35.25" thickBot="1">
      <c r="A38" s="61">
        <v>34</v>
      </c>
      <c r="B38" s="41" t="s">
        <v>36</v>
      </c>
      <c r="C38" s="42" t="s">
        <v>33</v>
      </c>
      <c r="D38" s="43" t="s">
        <v>6</v>
      </c>
      <c r="E38" s="89">
        <v>5.8380414309999997</v>
      </c>
      <c r="F38" s="44" t="s">
        <v>12</v>
      </c>
      <c r="G38" s="45">
        <v>0.9</v>
      </c>
      <c r="H38" s="46" t="s">
        <v>121</v>
      </c>
      <c r="I38" s="47">
        <f>(E38*1000)/(11000*0.9)</f>
        <v>0.58970115464646466</v>
      </c>
      <c r="J38" s="31">
        <f t="shared" si="2"/>
        <v>625.25318522119221</v>
      </c>
      <c r="K38" s="94">
        <v>5.1789079999999998</v>
      </c>
      <c r="L38" s="48" t="s">
        <v>12</v>
      </c>
      <c r="M38" s="49">
        <f t="shared" si="5"/>
        <v>0.12727266655441638</v>
      </c>
      <c r="N38" s="66">
        <v>25</v>
      </c>
      <c r="O38" s="70"/>
      <c r="P38" s="59"/>
    </row>
    <row r="39" spans="1:16" s="6" customFormat="1" ht="22.5" customHeight="1">
      <c r="A39" s="149" t="s">
        <v>1</v>
      </c>
      <c r="B39" s="150"/>
      <c r="C39" s="151"/>
      <c r="D39" s="133" t="s">
        <v>2</v>
      </c>
      <c r="E39" s="134"/>
      <c r="F39" s="134"/>
      <c r="G39" s="134"/>
      <c r="H39" s="134"/>
      <c r="I39" s="134"/>
      <c r="J39" s="134"/>
      <c r="K39" s="134"/>
      <c r="L39" s="135"/>
      <c r="M39" s="136" t="s">
        <v>83</v>
      </c>
      <c r="N39" s="137"/>
      <c r="O39" s="70"/>
      <c r="P39" s="71"/>
    </row>
    <row r="40" spans="1:16" s="6" customFormat="1" ht="17.25" customHeight="1">
      <c r="A40" s="152"/>
      <c r="B40" s="153"/>
      <c r="C40" s="154"/>
      <c r="D40" s="140" t="s">
        <v>96</v>
      </c>
      <c r="E40" s="141"/>
      <c r="F40" s="141"/>
      <c r="G40" s="141"/>
      <c r="H40" s="142"/>
      <c r="I40" s="140" t="s">
        <v>97</v>
      </c>
      <c r="J40" s="141"/>
      <c r="K40" s="141"/>
      <c r="L40" s="142"/>
      <c r="M40" s="138"/>
      <c r="N40" s="139"/>
      <c r="O40" s="70"/>
      <c r="P40" s="71"/>
    </row>
    <row r="41" spans="1:16" s="6" customFormat="1" ht="22.5" customHeight="1">
      <c r="A41" s="119" t="s">
        <v>65</v>
      </c>
      <c r="B41" s="120"/>
      <c r="C41" s="121"/>
      <c r="D41" s="122">
        <v>3.5546000000000002</v>
      </c>
      <c r="E41" s="123"/>
      <c r="F41" s="123"/>
      <c r="G41" s="117" t="s">
        <v>16</v>
      </c>
      <c r="H41" s="118"/>
      <c r="I41" s="106">
        <v>2.8685</v>
      </c>
      <c r="J41" s="107"/>
      <c r="K41" s="117" t="s">
        <v>16</v>
      </c>
      <c r="L41" s="118"/>
      <c r="M41" s="124">
        <f>+(D41/I41)-1</f>
        <v>0.23918424263552374</v>
      </c>
      <c r="N41" s="125"/>
      <c r="O41" s="70"/>
      <c r="P41" s="71"/>
    </row>
    <row r="42" spans="1:16" s="6" customFormat="1" ht="22.5" customHeight="1" thickBot="1">
      <c r="A42" s="130" t="s">
        <v>18</v>
      </c>
      <c r="B42" s="131"/>
      <c r="C42" s="132"/>
      <c r="D42" s="108">
        <v>3.8805000000000001</v>
      </c>
      <c r="E42" s="109"/>
      <c r="F42" s="109"/>
      <c r="G42" s="110" t="s">
        <v>16</v>
      </c>
      <c r="H42" s="111"/>
      <c r="I42" s="112">
        <v>3.2963</v>
      </c>
      <c r="J42" s="113"/>
      <c r="K42" s="110" t="s">
        <v>16</v>
      </c>
      <c r="L42" s="111"/>
      <c r="M42" s="126">
        <f>+(D42/I42)-1</f>
        <v>0.17722901434942218</v>
      </c>
      <c r="N42" s="127"/>
      <c r="O42" s="70"/>
      <c r="P42" s="71"/>
    </row>
    <row r="43" spans="1:16" s="6" customFormat="1" ht="18.75" customHeight="1">
      <c r="A43" s="114" t="s">
        <v>0</v>
      </c>
      <c r="B43" s="115"/>
      <c r="C43" s="115"/>
      <c r="D43" s="115"/>
      <c r="E43" s="115"/>
      <c r="F43" s="115"/>
      <c r="G43" s="115"/>
      <c r="H43" s="115"/>
      <c r="I43" s="115"/>
      <c r="J43" s="115"/>
      <c r="K43" s="115"/>
      <c r="L43" s="115"/>
      <c r="M43" s="115"/>
      <c r="N43" s="116"/>
      <c r="O43" s="70"/>
      <c r="P43" s="71"/>
    </row>
    <row r="44" spans="1:16" s="6" customFormat="1" ht="15" customHeight="1">
      <c r="A44" s="103" t="s">
        <v>37</v>
      </c>
      <c r="B44" s="128"/>
      <c r="C44" s="128"/>
      <c r="D44" s="128"/>
      <c r="E44" s="128"/>
      <c r="F44" s="128"/>
      <c r="G44" s="128"/>
      <c r="H44" s="128"/>
      <c r="I44" s="128"/>
      <c r="J44" s="128"/>
      <c r="K44" s="128"/>
      <c r="L44" s="128"/>
      <c r="M44" s="128"/>
      <c r="N44" s="129"/>
      <c r="O44" s="70"/>
      <c r="P44" s="71"/>
    </row>
    <row r="45" spans="1:16" s="21" customFormat="1" ht="30" customHeight="1">
      <c r="A45" s="103" t="s">
        <v>9</v>
      </c>
      <c r="B45" s="104"/>
      <c r="C45" s="104"/>
      <c r="D45" s="104"/>
      <c r="E45" s="104"/>
      <c r="F45" s="104"/>
      <c r="G45" s="104"/>
      <c r="H45" s="104"/>
      <c r="I45" s="104"/>
      <c r="J45" s="104"/>
      <c r="K45" s="104"/>
      <c r="L45" s="104"/>
      <c r="M45" s="104"/>
      <c r="N45" s="105"/>
      <c r="O45" s="82"/>
      <c r="P45" s="83"/>
    </row>
    <row r="46" spans="1:16" s="6" customFormat="1" ht="63" customHeight="1">
      <c r="A46" s="103" t="s">
        <v>125</v>
      </c>
      <c r="B46" s="104"/>
      <c r="C46" s="104"/>
      <c r="D46" s="104"/>
      <c r="E46" s="104"/>
      <c r="F46" s="104"/>
      <c r="G46" s="104"/>
      <c r="H46" s="104"/>
      <c r="I46" s="104"/>
      <c r="J46" s="104"/>
      <c r="K46" s="104"/>
      <c r="L46" s="104"/>
      <c r="M46" s="104"/>
      <c r="N46" s="105"/>
      <c r="O46" s="70"/>
      <c r="P46" s="71"/>
    </row>
    <row r="47" spans="1:16" s="6" customFormat="1" ht="101.25" customHeight="1">
      <c r="A47" s="103" t="s">
        <v>82</v>
      </c>
      <c r="B47" s="104"/>
      <c r="C47" s="104"/>
      <c r="D47" s="104"/>
      <c r="E47" s="104"/>
      <c r="F47" s="104"/>
      <c r="G47" s="104"/>
      <c r="H47" s="104"/>
      <c r="I47" s="104"/>
      <c r="J47" s="104"/>
      <c r="K47" s="104"/>
      <c r="L47" s="104"/>
      <c r="M47" s="104"/>
      <c r="N47" s="105"/>
      <c r="O47" s="70"/>
      <c r="P47" s="71"/>
    </row>
    <row r="48" spans="1:16" s="6" customFormat="1" ht="17.25">
      <c r="A48" s="103" t="s">
        <v>126</v>
      </c>
      <c r="B48" s="104"/>
      <c r="C48" s="104"/>
      <c r="D48" s="104"/>
      <c r="E48" s="104"/>
      <c r="F48" s="104"/>
      <c r="G48" s="104"/>
      <c r="H48" s="104"/>
      <c r="I48" s="104"/>
      <c r="J48" s="104"/>
      <c r="K48" s="104"/>
      <c r="L48" s="104"/>
      <c r="M48" s="104"/>
      <c r="N48" s="105"/>
      <c r="O48" s="70"/>
      <c r="P48" s="71"/>
    </row>
    <row r="49" spans="1:16" s="6" customFormat="1" ht="30.75" customHeight="1">
      <c r="A49" s="103" t="s">
        <v>127</v>
      </c>
      <c r="B49" s="104"/>
      <c r="C49" s="104"/>
      <c r="D49" s="104"/>
      <c r="E49" s="104"/>
      <c r="F49" s="104"/>
      <c r="G49" s="104"/>
      <c r="H49" s="104"/>
      <c r="I49" s="104"/>
      <c r="J49" s="104"/>
      <c r="K49" s="104"/>
      <c r="L49" s="104"/>
      <c r="M49" s="104"/>
      <c r="N49" s="105"/>
      <c r="O49" s="70"/>
      <c r="P49" s="71"/>
    </row>
    <row r="50" spans="1:16" s="6" customFormat="1" ht="33.75" customHeight="1">
      <c r="A50" s="103" t="s">
        <v>128</v>
      </c>
      <c r="B50" s="104"/>
      <c r="C50" s="104"/>
      <c r="D50" s="104"/>
      <c r="E50" s="104"/>
      <c r="F50" s="104"/>
      <c r="G50" s="104"/>
      <c r="H50" s="104"/>
      <c r="I50" s="104"/>
      <c r="J50" s="104"/>
      <c r="K50" s="104"/>
      <c r="L50" s="104"/>
      <c r="M50" s="104"/>
      <c r="N50" s="105"/>
      <c r="O50" s="70"/>
      <c r="P50" s="71"/>
    </row>
    <row r="51" spans="1:16" s="6" customFormat="1" ht="59.25" customHeight="1">
      <c r="A51" s="146" t="s">
        <v>129</v>
      </c>
      <c r="B51" s="147"/>
      <c r="C51" s="147"/>
      <c r="D51" s="147"/>
      <c r="E51" s="147"/>
      <c r="F51" s="147"/>
      <c r="G51" s="147"/>
      <c r="H51" s="147"/>
      <c r="I51" s="147"/>
      <c r="J51" s="147"/>
      <c r="K51" s="147"/>
      <c r="L51" s="147"/>
      <c r="M51" s="147"/>
      <c r="N51" s="148"/>
      <c r="O51" s="84"/>
      <c r="P51" s="71"/>
    </row>
    <row r="52" spans="1:16" s="6" customFormat="1" ht="45" customHeight="1">
      <c r="A52" s="103" t="s">
        <v>130</v>
      </c>
      <c r="B52" s="104"/>
      <c r="C52" s="104"/>
      <c r="D52" s="104"/>
      <c r="E52" s="104"/>
      <c r="F52" s="104"/>
      <c r="G52" s="104"/>
      <c r="H52" s="104"/>
      <c r="I52" s="104"/>
      <c r="J52" s="104"/>
      <c r="K52" s="104"/>
      <c r="L52" s="104"/>
      <c r="M52" s="104"/>
      <c r="N52" s="105"/>
      <c r="O52" s="70"/>
      <c r="P52" s="71"/>
    </row>
    <row r="53" spans="1:16" s="6" customFormat="1" ht="45.75" customHeight="1">
      <c r="A53" s="103" t="s">
        <v>131</v>
      </c>
      <c r="B53" s="104"/>
      <c r="C53" s="104"/>
      <c r="D53" s="104"/>
      <c r="E53" s="104"/>
      <c r="F53" s="104"/>
      <c r="G53" s="104"/>
      <c r="H53" s="104"/>
      <c r="I53" s="104"/>
      <c r="J53" s="104"/>
      <c r="K53" s="104"/>
      <c r="L53" s="104"/>
      <c r="M53" s="104"/>
      <c r="N53" s="105"/>
      <c r="O53" s="70"/>
      <c r="P53" s="71"/>
    </row>
    <row r="54" spans="1:16" s="6" customFormat="1" ht="17.25">
      <c r="A54" s="100" t="s">
        <v>132</v>
      </c>
      <c r="B54" s="101"/>
      <c r="C54" s="101"/>
      <c r="D54" s="101"/>
      <c r="E54" s="101"/>
      <c r="F54" s="101"/>
      <c r="G54" s="101"/>
      <c r="H54" s="101"/>
      <c r="I54" s="101"/>
      <c r="J54" s="101"/>
      <c r="K54" s="101"/>
      <c r="L54" s="101"/>
      <c r="M54" s="101"/>
      <c r="N54" s="102"/>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30 I32 I28 I1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2017-05-04T13:47:48Z</cp:lastPrinted>
  <dcterms:created xsi:type="dcterms:W3CDTF">2005-09-07T09:12:33Z</dcterms:created>
  <dcterms:modified xsi:type="dcterms:W3CDTF">2017-05-04T14:41:09Z</dcterms:modified>
</cp:coreProperties>
</file>